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/>
  <workbookProtection lockStructure="1"/>
  <bookViews>
    <workbookView xWindow="1230" yWindow="225" windowWidth="19200" windowHeight="5295" tabRatio="678"/>
  </bookViews>
  <sheets>
    <sheet name="INI" sheetId="116" r:id="rId1"/>
    <sheet name="ING" sheetId="103" r:id="rId2"/>
    <sheet name="GST" sheetId="104" r:id="rId3"/>
    <sheet name="PER" sheetId="108" r:id="rId4"/>
    <sheet name="PPT" sheetId="107" r:id="rId5"/>
    <sheet name="AN1" sheetId="109" r:id="rId6"/>
    <sheet name="AN2" sheetId="111" r:id="rId7"/>
    <sheet name="PE" sheetId="112" r:id="rId8"/>
    <sheet name="1" sheetId="93" r:id="rId9"/>
    <sheet name="2" sheetId="95" r:id="rId10"/>
    <sheet name="3" sheetId="113" r:id="rId11"/>
    <sheet name="4" sheetId="114" r:id="rId12"/>
    <sheet name="cálculos" sheetId="105" state="hidden" r:id="rId13"/>
    <sheet name="SB" sheetId="115" state="hidden" r:id="rId14"/>
  </sheets>
  <externalReferences>
    <externalReference r:id="rId15"/>
  </externalReferences>
  <definedNames>
    <definedName name="_xlnm._FilterDatabase" localSheetId="13" hidden="1">SB!$B$58:$B$70</definedName>
    <definedName name="AccountsReceivable_MY">[1]MultiYear!$H$123:$R$123</definedName>
    <definedName name="AcctsReceivable">[1]Balance!$I$59</definedName>
    <definedName name="AllocatedEquityCommon">[1]Valuation!$L$94</definedName>
    <definedName name="AllocatedEquityPreferred">[1]Valuation!$L$92</definedName>
    <definedName name="AmortizeTrademarks">[1]Income!$H$84</definedName>
    <definedName name="Annual_int">[1]Compounding!$F$58</definedName>
    <definedName name="Annuity_Int">[1]Compounding!$F$153</definedName>
    <definedName name="Annuity_Payment">[1]Compounding!$F$151</definedName>
    <definedName name="Annuity_Pds">[1]Compounding!$F$155</definedName>
    <definedName name="Annuity_Type">[1]Compounding!$F$157</definedName>
    <definedName name="_xlnm.Print_Area" localSheetId="8">'1'!$D$12:$U$71</definedName>
    <definedName name="_xlnm.Print_Area" localSheetId="9">'2'!$E$14:$T$67</definedName>
    <definedName name="_xlnm.Print_Area" localSheetId="10">'3'!$D$13:$U$71</definedName>
    <definedName name="_xlnm.Print_Area" localSheetId="11">'4'!$E$14:$T$121</definedName>
    <definedName name="_xlnm.Print_Area" localSheetId="5">'AN1'!$A$1:$U$73</definedName>
    <definedName name="_xlnm.Print_Area" localSheetId="6">'AN2'!$A$1:$U$98</definedName>
    <definedName name="_xlnm.Print_Area" localSheetId="2">GST!$D$11:$T$299</definedName>
    <definedName name="_xlnm.Print_Area" localSheetId="1">ING!$C$4:$U$73</definedName>
    <definedName name="_xlnm.Print_Area" localSheetId="0">INI!$C$2:$N$23</definedName>
    <definedName name="_xlnm.Print_Area" localSheetId="7">PE!$D$7:$R$68</definedName>
    <definedName name="_xlnm.Print_Area" localSheetId="3">PER!$C$1:$V$245</definedName>
    <definedName name="_xlnm.Print_Area" localSheetId="4">PPT!$D$1:$T$75</definedName>
    <definedName name="arribaAN1">'AN1'!$A$9:$A$130</definedName>
    <definedName name="arribaAN2">'AN2'!$A$9:$A$98</definedName>
    <definedName name="arribaCUATRO">'4'!$A$5:$A$140</definedName>
    <definedName name="arribaDOS">'2'!$A$5:$A$132</definedName>
    <definedName name="arribaGST">GST!$A$11:$A$283</definedName>
    <definedName name="arribaING">ING!$A$11:$A$171</definedName>
    <definedName name="arribaPE">PE!$A$5:$A$120</definedName>
    <definedName name="arribaPER">PER!$A$9:$A$241</definedName>
    <definedName name="arribaPPT">PPT!$A$9:$A$115</definedName>
    <definedName name="arribaTRES">'3'!$A$5:$A$93</definedName>
    <definedName name="arribaUNO">'1'!$A$5:$A$141</definedName>
    <definedName name="Block10Net">[1]Breakeven!$N$250</definedName>
    <definedName name="Block1Net">[1]Breakeven!$E$250</definedName>
    <definedName name="Block2Net">[1]Breakeven!$F$250</definedName>
    <definedName name="Block3Net">[1]Breakeven!$G$250</definedName>
    <definedName name="Block4Net">[1]Breakeven!$H$250</definedName>
    <definedName name="Block5Net">[1]Breakeven!$I$250</definedName>
    <definedName name="Block6Net">[1]Breakeven!$J$250</definedName>
    <definedName name="Block7Net">[1]Breakeven!$K$250</definedName>
    <definedName name="Block8Net">[1]Breakeven!$L$250</definedName>
    <definedName name="Block9Net">[1]Breakeven!$M$250</definedName>
    <definedName name="BlockSize">[1]Breakeven!$E$202</definedName>
    <definedName name="BookValueShareCommon">[1]Valuation!$L$98</definedName>
    <definedName name="BookValueSharePreferred">[1]Valuation!$L$97</definedName>
    <definedName name="BreakEvenQuantity">#REF!</definedName>
    <definedName name="BUSCARMES">SB!$E$59:$E$70</definedName>
    <definedName name="CAGR_Periods">[1]CAGR!$F$29</definedName>
    <definedName name="Cash">[1]Balance!$I$55</definedName>
    <definedName name="Cmpd_Int">[1]Compounding!$F$28</definedName>
    <definedName name="CmpdPerYr">[1]Compounding!$F$75</definedName>
    <definedName name="CommonShares">[1]Income!$H$59</definedName>
    <definedName name="CommonShares_1_MY">[1]MultiYear!$H$64</definedName>
    <definedName name="CommonShares_MY">[1]MultiYear!$H$64:$R$64</definedName>
    <definedName name="CompanyName">[1]Income!$H$47</definedName>
    <definedName name="CompanyName_MY">[1]MultiYear!$H$46</definedName>
    <definedName name="ConstantIN">[1]Breakeven!$H$153</definedName>
    <definedName name="ContributedCapital">[1]Balance!$I$128</definedName>
    <definedName name="ContributedCapital_MY">[1]MultiYear!$H$173:$R$173</definedName>
    <definedName name="CostOfGoodsSold">[1]Income!$J$73</definedName>
    <definedName name="CostOfGoodsSold_MY">[1]MultiYear!$H$78:$R$78</definedName>
    <definedName name="Costs">[1]ROI!$F$36</definedName>
    <definedName name="CurrencyMultiplier">[1]Income!$H$51</definedName>
    <definedName name="CurrencyMultiplier_MY">[1]MultiYear!$H$50</definedName>
    <definedName name="CurrencySymbol">[1]Income!$H$49</definedName>
    <definedName name="CurrencySymbol_MY">[1]MultiYear!$H$48</definedName>
    <definedName name="CurrentAssets">[1]Balance!$J$68</definedName>
    <definedName name="CurrentLiabilities">[1]Balance!$J$113</definedName>
    <definedName name="DCF_int">[1]NPV!$F$32</definedName>
    <definedName name="DeprecComputers">[1]Income!$H$93</definedName>
    <definedName name="DeprecOfficeEquip">[1]Income!$H$92</definedName>
    <definedName name="DeprecStoreEquip">[1]Income!$H$80</definedName>
    <definedName name="DiscRate_PB">[1]Payback!$M$58</definedName>
    <definedName name="DoubtfulAccounts">[1]Income!$H$91</definedName>
    <definedName name="EarningsPerShare">[1]Income!$J$124</definedName>
    <definedName name="EPS_MY">[1]MultiYear!$H$110:$R$110</definedName>
    <definedName name="ExtraOrdinaryAfterTax_MY">[1]MultiYear!$H$102:$R$102</definedName>
    <definedName name="ExtraordinaryItemRevenues">[1]Income!$H$112</definedName>
    <definedName name="ExtraordinaryItems">[1]Income!$J$116</definedName>
    <definedName name="ExtraordinaryItems_MY">[1]MultiYear!$H$102:$R$102</definedName>
    <definedName name="ExtraordinaryRevenues_MY">[1]MultiYear!$H$98:$R$98</definedName>
    <definedName name="ExtraordinaryTax_MY">[1]MultiYear!$H$101:$R$101</definedName>
    <definedName name="Final_Value">[1]CAGR!$F$27</definedName>
    <definedName name="Finance_Rate">[1]IRR!$G$83</definedName>
    <definedName name="FutureValue">[1]NPV!$F$38</definedName>
    <definedName name="FV_Int">[1]Compounding!$F$198</definedName>
    <definedName name="FV_Periods">[1]Compounding!$F$31</definedName>
    <definedName name="FV_Years">[1]Compounding!$F$202</definedName>
    <definedName name="FY_End">[1]Income!$H$53</definedName>
    <definedName name="FY_End_MY">[1]MultiYear!$H$52</definedName>
    <definedName name="FY_Start">[1]Income!$J$53</definedName>
    <definedName name="FY_Start_MY">[1]MultiYear!$J$52</definedName>
    <definedName name="Gains">[1]ROI!$F$34</definedName>
    <definedName name="GenAdminExpense">[1]Income!$I$97</definedName>
    <definedName name="General_And_Admin_Expenses_MY">[1]MultiYear!$H$83:$R$83</definedName>
    <definedName name="graficAN1">'AN1'!$A$45:$A$132</definedName>
    <definedName name="graficAN2">'AN2'!$A$47:$A$176</definedName>
    <definedName name="graficCUATRO">'4'!$A$101:$A$198</definedName>
    <definedName name="graficDOS">'2'!$A$69:$A$186</definedName>
    <definedName name="graficPE">PE!$A$19:$A$99</definedName>
    <definedName name="graficTRES">'3'!$A$71:$A$242</definedName>
    <definedName name="graficUNO">'1'!$A$50:$A$158</definedName>
    <definedName name="GrossProfit">[1]Income!$J$74</definedName>
    <definedName name="GrossProfit_MY">[1]MultiYear!$H$79:$R$79</definedName>
    <definedName name="Guess_IRR">[1]IRR!$G$50</definedName>
    <definedName name="HighestUnits">[1]Breakeven!$H$161</definedName>
    <definedName name="IncBeforeExtra">[1]Income!$J$109</definedName>
    <definedName name="IncBeforeExtra_MY">[1]MultiYear!$H$95:$R$95</definedName>
    <definedName name="IncBeforeTaxAndExtra">[1]Income!$J$106</definedName>
    <definedName name="IncBeforeTaxAndExtra_MY">[1]MultiYear!$H$92:$R$92</definedName>
    <definedName name="IncrementalBenefits">[1]CashFlow!$E$90:$N$90</definedName>
    <definedName name="IncrementalCosts">[1]CashFlow!$E$91:$N$91</definedName>
    <definedName name="IncTaxOperating_MY">[1]MultiYear!$H$93:$R$93</definedName>
    <definedName name="infoGST">GST!$A$330:$A$430</definedName>
    <definedName name="infoING">ING!$A$132:$A$261</definedName>
    <definedName name="infoINI">INI!$A$183:$A$263</definedName>
    <definedName name="infoPER">PER!$A$276:$A$357</definedName>
    <definedName name="Initial_PV">[1]Compounding!$F$149</definedName>
    <definedName name="InputsBalance_MY">[1]MultiYear!$H$121:$R$126,[1]MultiYear!$H$130:$R$133,[1]MultiYear!$H$137:$R$138,[1]MultiYear!$H$142:$R$142,[1]MultiYear!$H$144:$R$144,[1]MultiYear!$H$151:$R$157,[1]MultiYear!$H$161:$R$162,[1]MultiYear!$H$170:$R$172</definedName>
    <definedName name="InputsIncome_MY">[1]MultiYear!$H$77:$R$78,[1]MultiYear!$H$82:$R$83,[1]MultiYear!$H$89:$R$90,[1]MultiYear!$H$98:$R$99</definedName>
    <definedName name="InputsRetained_MY">[1]MultiYear!$J$185</definedName>
    <definedName name="InputsSCFP_MY">[1]MultiYear!$H$213:$R$213,[1]MultiYear!$H$221:$R$221,[1]MultiYear!$H$226:$R$226,[1]MultiYear!$H$228:$R$228,[1]MultiYear!$H$240:$R$241,[1]MultiYear!$H$243:$R$243,[1]MultiYear!$H$245:$R$245,[1]MultiYear!$H$247:$R$248</definedName>
    <definedName name="IntangibleAssets">[1]Balance!$J$96</definedName>
    <definedName name="interest">[1]NPV!$F$32</definedName>
    <definedName name="InterestExpense">[1]Income!$I$104</definedName>
    <definedName name="InterestExpense_MY">[1]MultiYear!$H$90:$R$90</definedName>
    <definedName name="Inventories">[1]Balance!$I$66</definedName>
    <definedName name="InventoryTurns">[1]Activity!$J$87</definedName>
    <definedName name="InvestmentRevenues">[1]Income!$I$103</definedName>
    <definedName name="InvestmentRevenues_MY">[1]MultiYear!$H$89:$R$89</definedName>
    <definedName name="LongTermInvest">[1]Balance!$J$75</definedName>
    <definedName name="LongTermLiabilities">[1]Balance!$J$118</definedName>
    <definedName name="LongTermLiabilities_MY">[1]MultiYear!$H$163:$R$163</definedName>
    <definedName name="LowestSVC">[1]Breakeven!#REF!</definedName>
    <definedName name="LowestSVIN">[1]Breakeven!#REF!</definedName>
    <definedName name="LowestUnits">[1]Breakeven!$H$159</definedName>
    <definedName name="MargenBRUT">GST!$A$352:$A$449</definedName>
    <definedName name="meses">SB!$B$59:$B$70</definedName>
    <definedName name="Net_Financial_Gain_Loss_MY">[1]MultiYear!$H$91:$R$91</definedName>
    <definedName name="NetExpenseCash">[1]Retained!#REF!</definedName>
    <definedName name="NetExtraordinary_MY">[1]MultiYear!$H$100:$R$100</definedName>
    <definedName name="NetGainExtraordinaryItem">[1]Income!$I$114</definedName>
    <definedName name="NetGainExtraordinaryItem_MY">[1]MultiYear!$H$100:$R$100</definedName>
    <definedName name="NetIncome">[1]Income!$J$118</definedName>
    <definedName name="NetIncome_MY">[1]MultiYear!$H$104:$R$104</definedName>
    <definedName name="NetIncrementalCashFlow">[1]CashFlow!$E$92:$N$92</definedName>
    <definedName name="NetSalesRevenue">[1]Income!$J$71</definedName>
    <definedName name="NetSalesRevenue_MY">[1]MultiYear!$H$77:$R$77</definedName>
    <definedName name="NotesReceivable">[1]Balance!$I$60</definedName>
    <definedName name="NPV_Int">[1]NPV!$J$68</definedName>
    <definedName name="NumberOfEmployees">[1]Activity!$H$42</definedName>
    <definedName name="NumberOfEmployees_MY">[1]MultiYear!$H$68:$R$68</definedName>
    <definedName name="NUMES">SB!$D$59:$D$70</definedName>
    <definedName name="OpExpense">[1]Income!$J$98</definedName>
    <definedName name="OpExpense_MY">[1]MultiYear!$H$84:$R$84</definedName>
    <definedName name="OpIncAfterTax">[1]Income!$J$109</definedName>
    <definedName name="OpIncBeforeTax">[1]Income!$J$100</definedName>
    <definedName name="OpIncBeforeTax_MY">[1]MultiYear!$H$86:$R$86</definedName>
    <definedName name="OpIncome">[1]Income!$J$100</definedName>
    <definedName name="OpIncomeTax">[1]Income!$J$107</definedName>
    <definedName name="OtherAssets">[1]Balance!$J$98</definedName>
    <definedName name="PdsPerYr">[1]NPV!$F$105</definedName>
    <definedName name="PdsPerYr_FV">[1]Compounding!$F$200</definedName>
    <definedName name="PeriodsGrowth">[1]Growth!$I$24</definedName>
    <definedName name="PPEquip">[1]Balance!$J$87</definedName>
    <definedName name="PPEquip_MY">[1]MultiYear!$H$139:$R$139</definedName>
    <definedName name="PreferredCumDividend">[1]Valuation!$K$90</definedName>
    <definedName name="PreferredLiquidation">[1]Valuation!$K$87</definedName>
    <definedName name="PreferredShares">[1]Income!$H$61</definedName>
    <definedName name="PreferredShares_1_MY">[1]MultiYear!$H$66</definedName>
    <definedName name="PreferredShares_MY">[1]MultiYear!$H$66:$R$66</definedName>
    <definedName name="Prepaid">[1]Balance!$I$67</definedName>
    <definedName name="PresentValue">[1]Compounding!$F$34</definedName>
    <definedName name="ProposalInflows">[1]CashFlow!$E$47:$N$47</definedName>
    <definedName name="ProposalOutflows">[1]CashFlow!$E$48:$N$48</definedName>
    <definedName name="PV_Periods">[1]NPV!$F$35</definedName>
    <definedName name="Reinvest_Rate">[1]IRR!$G$85</definedName>
    <definedName name="RetainedEarnings">[1]Balance!$I$130</definedName>
    <definedName name="RetainedEarnings_Bal_MY">[1]MultiYear!$H$175:$R$175</definedName>
    <definedName name="RetainedEarnings_MY">[1]MultiYear!$H$175:$R$175</definedName>
    <definedName name="RetainedEarningsBalance">[1]Retained!$I$45</definedName>
    <definedName name="RetainedEarningsBalance_MY">[1]MultiYear!$H$197:$R$197</definedName>
    <definedName name="RetainedEarningsFirstBalance_MY">[1]MultiYear!$J$185</definedName>
    <definedName name="RetainedEarningsStartYear_MY">[1]MultiYear!$J$184</definedName>
    <definedName name="SalesPerDay">[1]Activity!$J$175</definedName>
    <definedName name="SCFP_CommonDividends">[1]FinCashFlow!$J$78</definedName>
    <definedName name="SCFP_CommonDividends_MY">[1]MultiYear!$H$241:$R$241</definedName>
    <definedName name="SCFP_InflowFromAssetSale">[1]Retained!#REF!</definedName>
    <definedName name="SCFP_InflowFromFinancing">[1]Retained!#REF!</definedName>
    <definedName name="SCFP_InflowFromOpsAndInvest">[1]Retained!#REF!</definedName>
    <definedName name="SCFP_NetExpenseCash">[1]Retained!#REF!</definedName>
    <definedName name="SCFP_NetInflowFromExtraordinary">[1]Retained!#REF!</definedName>
    <definedName name="SCFP_NonCashExpenses">[1]Retained!#REF!</definedName>
    <definedName name="SCFP_OpExpenses">[1]Retained!#REF!</definedName>
    <definedName name="SCFP_PreferredDividends">[1]FinCashFlow!$J$77</definedName>
    <definedName name="SCFP_PreferredDividends_MY">[1]MultiYear!$H$240:$R$240</definedName>
    <definedName name="SCFP_SalesAndInvestmentRevenues">[1]Retained!$J$41</definedName>
    <definedName name="SCFP_TotalCashFlow">[1]FinCashFlow!$K$89</definedName>
    <definedName name="SCFP_TotalCashInflows">[1]FinCashFlow!$K$72</definedName>
    <definedName name="SCFP_TotalCashOutflows">[1]FinCashFlow!$K$87</definedName>
    <definedName name="SellingExpense">[1]Income!$I$86</definedName>
    <definedName name="SellingExpenses_MY">[1]MultiYear!$H$82:$R$82</definedName>
    <definedName name="SemiVariableCostArray">[1]Breakeven!$H$150:$L$151</definedName>
    <definedName name="SemiVariableInflowArray">[1]Breakeven!$H$156:$L$157</definedName>
    <definedName name="SharePrice">[1]Valuation!$H$46</definedName>
    <definedName name="ShortTermInvestments">[1]Balance!$I$56</definedName>
    <definedName name="Start_Value">[1]CAGR!$F$25</definedName>
    <definedName name="StartingPV">[1]Compounding!$F$56</definedName>
    <definedName name="SVCChangePCT">[1]Breakeven!#REF!</definedName>
    <definedName name="SVCChangeUnits">[1]Breakeven!#REF!</definedName>
    <definedName name="SVINChangePCT">[1]Breakeven!#REF!</definedName>
    <definedName name="SVINChangeUnits">[1]Breakeven!#REF!</definedName>
    <definedName name="TaxExtraOrdinaryItem">[1]Income!$I$115</definedName>
    <definedName name="TaxExtraOrdinaryItem_MY">[1]MultiYear!$H$101</definedName>
    <definedName name="TaxOnExtraordinaryItem1">[1]Income!$I$116</definedName>
    <definedName name="TaxRateExtra">[1]Income!$H$57</definedName>
    <definedName name="TaxRateExtra_1_MY">[1]MultiYear!$H$62</definedName>
    <definedName name="TaxRateExtra_MY">[1]MultiYear!$H$62:$R$62</definedName>
    <definedName name="TaxRateOperating">[1]Income!$H$55</definedName>
    <definedName name="TaxRateOperating_1_MY">[1]MultiYear!$H$60</definedName>
    <definedName name="TaxRateOperating_MY">[1]MultiYear!$H$60:$R$60</definedName>
    <definedName name="Total_semivariable_costs">[1]Breakeven!$E$226</definedName>
    <definedName name="TotalAssets">[1]Balance!$J$100</definedName>
    <definedName name="TotalAssets_MY">[1]MultiYear!$H$146:$R$146</definedName>
    <definedName name="TotalCosts">#REF!</definedName>
    <definedName name="TotalCostsSVC">[1]Breakeven!$E$231:$N$231</definedName>
    <definedName name="TotalCurrentAssets_MY">[1]MultiYear!$H$127:$R$127</definedName>
    <definedName name="TotalCurrentLiabilities_MY">[1]MultiYear!$H$158:$R$158</definedName>
    <definedName name="TotalEquity">[1]Balance!$J$132</definedName>
    <definedName name="TotalEquity_MY">[1]MultiYear!$H$177:$R$177</definedName>
    <definedName name="TotalFC">[1]Breakeven!$H$145</definedName>
    <definedName name="TotalFixedCost">#REF!</definedName>
    <definedName name="TotalInConst">[1]Breakeven!$E$235:$N$235</definedName>
    <definedName name="TotalInflow">#REF!</definedName>
    <definedName name="TotalInflowsSVC">[1]Breakeven!$E$245:$N$245</definedName>
    <definedName name="TotalInventories_MY">[1]MultiYear!$H$125:$R$125</definedName>
    <definedName name="TotalLiabAndEquity">[1]Balance!$J$134</definedName>
    <definedName name="TotalLiabilities">[1]Balance!$J$120</definedName>
    <definedName name="TotalLiabilities_MY">[1]MultiYear!$H$165:$R$165</definedName>
    <definedName name="TotalSVC">[1]Breakeven!$E$226:$N$226</definedName>
    <definedName name="TotalSVIN">[1]Breakeven!$E$240:$N$240</definedName>
    <definedName name="TotalVariableCost">#REF!</definedName>
    <definedName name="TotalVC">[1]Breakeven!$E$221:$N$221</definedName>
    <definedName name="UnitInflow">#REF!</definedName>
    <definedName name="Units">#REF!</definedName>
    <definedName name="Units1">[1]Breakeven!$E$212</definedName>
    <definedName name="Units10">[1]Breakeven!$N$212</definedName>
    <definedName name="Units2">[1]Breakeven!$F$212</definedName>
    <definedName name="Units3">[1]Breakeven!$G$212</definedName>
    <definedName name="Units4">[1]Breakeven!$H$212</definedName>
    <definedName name="Units5">[1]Breakeven!$I$212</definedName>
    <definedName name="Units6">[1]Breakeven!$J$212</definedName>
    <definedName name="Units7">[1]Breakeven!$K$212</definedName>
    <definedName name="Units8">[1]Breakeven!$L$212</definedName>
    <definedName name="Units9">[1]Breakeven!$M$212</definedName>
    <definedName name="UnitsSVC">[1]Breakeven!$E$212:$N$212</definedName>
    <definedName name="UnitVariableCost">#REF!</definedName>
    <definedName name="UnitVC">[1]Breakeven!$H$147</definedName>
    <definedName name="VENTASarrib">ING!$A$201:$A$242</definedName>
    <definedName name="Yr10CumCF">[1]Payback!$N$32</definedName>
    <definedName name="Yr10CumDiscCF">[1]Payback!$N$67</definedName>
    <definedName name="Yr10DiscCF">[1]Payback!$N$66</definedName>
    <definedName name="Yr10NetCF">[1]Payback!$N$28</definedName>
    <definedName name="Yr1CumCF">[1]Payback!$E$32</definedName>
    <definedName name="Yr1CumDiscCF">[1]Payback!$E$67</definedName>
    <definedName name="Yr1DiscCF">[1]Payback!$E$66</definedName>
    <definedName name="Yr1NetCF">[1]Payback!$E$28</definedName>
    <definedName name="Yr2CumCF">[1]Payback!$F$32</definedName>
    <definedName name="Yr2CumDiscCF">[1]Payback!$F$67</definedName>
    <definedName name="Yr2DiscCF">[1]Payback!$F$66</definedName>
    <definedName name="Yr2NetCF">[1]Payback!$F$28</definedName>
    <definedName name="Yr3CumCF">[1]Payback!$G$32</definedName>
    <definedName name="Yr3CumDiscCF">[1]Payback!$G$67</definedName>
    <definedName name="Yr3DiscCF">[1]Payback!$G$66</definedName>
    <definedName name="Yr3NetCF">[1]Payback!$G$28</definedName>
    <definedName name="Yr4CumCF">[1]Payback!$H$32</definedName>
    <definedName name="Yr4CumDiscCF">[1]Payback!$H$67</definedName>
    <definedName name="Yr4DiscCF">[1]Payback!$H$66</definedName>
    <definedName name="Yr4NetCF">[1]Payback!$H$28</definedName>
    <definedName name="Yr5CumCF">[1]Payback!$I$32</definedName>
    <definedName name="Yr5CumDiscCF">[1]Payback!$I$67</definedName>
    <definedName name="Yr5DiscCF">[1]Payback!$I$66</definedName>
    <definedName name="Yr5NetCF">[1]Payback!$I$28</definedName>
    <definedName name="Yr5Outflow">[1]ROI!#REF!</definedName>
    <definedName name="Yr6CumCF">[1]Payback!$J$32</definedName>
    <definedName name="Yr6CumDiscCF">[1]Payback!$J$67</definedName>
    <definedName name="Yr6DiscCF">[1]Payback!$J$66</definedName>
    <definedName name="Yr6NetCF">[1]Payback!$J$28</definedName>
    <definedName name="Yr7CumCF">[1]Payback!$K$32</definedName>
    <definedName name="Yr7CumDiscCF">[1]Payback!$K$67</definedName>
    <definedName name="Yr7DiscCF">[1]Payback!$K$66</definedName>
    <definedName name="Yr7NetCF">[1]Payback!$K$28</definedName>
    <definedName name="Yr8CumCF">[1]Payback!$L$32</definedName>
    <definedName name="Yr8CumDiscCF">[1]Payback!$L$67</definedName>
    <definedName name="Yr8DiscCF">[1]Payback!$L$66</definedName>
    <definedName name="Yr8NetCF">[1]Payback!$L$28</definedName>
    <definedName name="Yr9CumCF">[1]Payback!$M$32</definedName>
    <definedName name="Yr9CumDiscCF">[1]Payback!$M$67</definedName>
    <definedName name="Yr9DiscCF">[1]Payback!$M$66</definedName>
    <definedName name="Yr9NetCF">[1]Payback!$M$28</definedName>
  </definedNames>
  <calcPr calcId="125725"/>
</workbook>
</file>

<file path=xl/calcChain.xml><?xml version="1.0" encoding="utf-8"?>
<calcChain xmlns="http://schemas.openxmlformats.org/spreadsheetml/2006/main">
  <c r="E14" i="114"/>
  <c r="E14" i="113"/>
  <c r="E14" i="95"/>
  <c r="E13" i="93"/>
  <c r="C73" i="115"/>
  <c r="J2" i="111"/>
  <c r="J2" i="109"/>
  <c r="J2" i="107"/>
  <c r="J2" i="114"/>
  <c r="E2"/>
  <c r="J2" i="113"/>
  <c r="E2"/>
  <c r="H73" i="104"/>
  <c r="H34" i="107" s="1"/>
  <c r="K2" i="95"/>
  <c r="E2"/>
  <c r="J2" i="93"/>
  <c r="E2"/>
  <c r="J2" i="112"/>
  <c r="E2"/>
  <c r="G14" i="103"/>
  <c r="H12" i="107"/>
  <c r="H13" s="1"/>
  <c r="H14" s="1"/>
  <c r="H280" i="104"/>
  <c r="H63" i="107" s="1"/>
  <c r="E2" i="111"/>
  <c r="H271" i="104"/>
  <c r="H57" i="107" s="1"/>
  <c r="H41" i="109" s="1"/>
  <c r="E2"/>
  <c r="E2" i="107"/>
  <c r="M2" i="108"/>
  <c r="F2"/>
  <c r="H189" i="104"/>
  <c r="H40" i="107"/>
  <c r="H196" i="104"/>
  <c r="H41" i="107"/>
  <c r="H203" i="104"/>
  <c r="H42" i="107"/>
  <c r="H210" i="104"/>
  <c r="H43" i="107"/>
  <c r="H217" i="104"/>
  <c r="H44" i="107"/>
  <c r="H224" i="104"/>
  <c r="H45" i="107"/>
  <c r="H231" i="104"/>
  <c r="H46" i="107"/>
  <c r="H238" i="104"/>
  <c r="H47" i="107"/>
  <c r="H245" i="104"/>
  <c r="H48" i="107" s="1"/>
  <c r="H252" i="104"/>
  <c r="H49" i="107" s="1"/>
  <c r="H259" i="104"/>
  <c r="H50" i="107" s="1"/>
  <c r="H106" i="104"/>
  <c r="H35" i="107"/>
  <c r="H139" i="104"/>
  <c r="H36" i="107" s="1"/>
  <c r="H172" i="104"/>
  <c r="H59"/>
  <c r="H26"/>
  <c r="H25" i="107" s="1"/>
  <c r="C10" i="105"/>
  <c r="AU14" i="108"/>
  <c r="AV14" s="1"/>
  <c r="AU15"/>
  <c r="AV15" s="1"/>
  <c r="AU16"/>
  <c r="AV16" s="1"/>
  <c r="AU17"/>
  <c r="AV17" s="1"/>
  <c r="AU18"/>
  <c r="AV18" s="1"/>
  <c r="AV160"/>
  <c r="AV161"/>
  <c r="AV162"/>
  <c r="AV163"/>
  <c r="AV164"/>
  <c r="AV159" s="1"/>
  <c r="AV248" s="1"/>
  <c r="AU20"/>
  <c r="AV20" s="1"/>
  <c r="AU21"/>
  <c r="AV21" s="1"/>
  <c r="AU22"/>
  <c r="AV22" s="1"/>
  <c r="AU23"/>
  <c r="AV23" s="1"/>
  <c r="AU24"/>
  <c r="AV24" s="1"/>
  <c r="AU25"/>
  <c r="AV25" s="1"/>
  <c r="AU26"/>
  <c r="AV26" s="1"/>
  <c r="AU27"/>
  <c r="AV27" s="1"/>
  <c r="AU28"/>
  <c r="AV28" s="1"/>
  <c r="AU29"/>
  <c r="AV29" s="1"/>
  <c r="AU30"/>
  <c r="AV30" s="1"/>
  <c r="AU31"/>
  <c r="AV31" s="1"/>
  <c r="AU32"/>
  <c r="AV32" s="1"/>
  <c r="AU33"/>
  <c r="AV33" s="1"/>
  <c r="AU34"/>
  <c r="AV34" s="1"/>
  <c r="AU35"/>
  <c r="AV35" s="1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66"/>
  <c r="AV252" s="1"/>
  <c r="AU39"/>
  <c r="AV39"/>
  <c r="AU40"/>
  <c r="AV40"/>
  <c r="AU41"/>
  <c r="AV41"/>
  <c r="AU42"/>
  <c r="AV42"/>
  <c r="AU43"/>
  <c r="AV43"/>
  <c r="AU44"/>
  <c r="AV44"/>
  <c r="AU45"/>
  <c r="AV45"/>
  <c r="AU46"/>
  <c r="AV46"/>
  <c r="AU47"/>
  <c r="AV47"/>
  <c r="AU48"/>
  <c r="AV48"/>
  <c r="AU49"/>
  <c r="AV49"/>
  <c r="AU50"/>
  <c r="AV50"/>
  <c r="AU51"/>
  <c r="AV51"/>
  <c r="AU52"/>
  <c r="AV52"/>
  <c r="AU53"/>
  <c r="AV53"/>
  <c r="AU54"/>
  <c r="AV54"/>
  <c r="AV38"/>
  <c r="AV255"/>
  <c r="AU62"/>
  <c r="AV62" s="1"/>
  <c r="AU63"/>
  <c r="AV63" s="1"/>
  <c r="AU64"/>
  <c r="AV64" s="1"/>
  <c r="AU65"/>
  <c r="AV65" s="1"/>
  <c r="AU66"/>
  <c r="AV66" s="1"/>
  <c r="AV187"/>
  <c r="AV188"/>
  <c r="AV189"/>
  <c r="AV190"/>
  <c r="AV191"/>
  <c r="AV186"/>
  <c r="AV260"/>
  <c r="AU69"/>
  <c r="AV69"/>
  <c r="AU70"/>
  <c r="AV70"/>
  <c r="AU71"/>
  <c r="AV71" s="1"/>
  <c r="AU72"/>
  <c r="AV72" s="1"/>
  <c r="AU73"/>
  <c r="AV73" s="1"/>
  <c r="AU74"/>
  <c r="AV74" s="1"/>
  <c r="AU75"/>
  <c r="AV75" s="1"/>
  <c r="AU76"/>
  <c r="AV76" s="1"/>
  <c r="AU77"/>
  <c r="AV77" s="1"/>
  <c r="AU78"/>
  <c r="AV78" s="1"/>
  <c r="AU79"/>
  <c r="AV79" s="1"/>
  <c r="AU80"/>
  <c r="AV80" s="1"/>
  <c r="AU81"/>
  <c r="AV81" s="1"/>
  <c r="AU82"/>
  <c r="AV82" s="1"/>
  <c r="AU83"/>
  <c r="AV83" s="1"/>
  <c r="AU84"/>
  <c r="AV84" s="1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193"/>
  <c r="AV264" s="1"/>
  <c r="AU88"/>
  <c r="AV88"/>
  <c r="AU89"/>
  <c r="AV89"/>
  <c r="AU90"/>
  <c r="AV90"/>
  <c r="AU91"/>
  <c r="AV91"/>
  <c r="AU92"/>
  <c r="AV92"/>
  <c r="AU93"/>
  <c r="AV93"/>
  <c r="AU94"/>
  <c r="AV94"/>
  <c r="AU95"/>
  <c r="AV95"/>
  <c r="AU96"/>
  <c r="AV96" s="1"/>
  <c r="AU97"/>
  <c r="AV97" s="1"/>
  <c r="AU98"/>
  <c r="AV98" s="1"/>
  <c r="AU99"/>
  <c r="AV99" s="1"/>
  <c r="AU100"/>
  <c r="AV100" s="1"/>
  <c r="AU101"/>
  <c r="AV101" s="1"/>
  <c r="AU102"/>
  <c r="AV102" s="1"/>
  <c r="AU103"/>
  <c r="AV103" s="1"/>
  <c r="AU111"/>
  <c r="AV111" s="1"/>
  <c r="AU112"/>
  <c r="AV112" s="1"/>
  <c r="AU113"/>
  <c r="AV113" s="1"/>
  <c r="AU114"/>
  <c r="AV114" s="1"/>
  <c r="AU115"/>
  <c r="AV115" s="1"/>
  <c r="AV214"/>
  <c r="AV213" s="1"/>
  <c r="AV272" s="1"/>
  <c r="AV215"/>
  <c r="AV216"/>
  <c r="AV217"/>
  <c r="AV218"/>
  <c r="AU118"/>
  <c r="AV118" s="1"/>
  <c r="AU119"/>
  <c r="AV119" s="1"/>
  <c r="AU120"/>
  <c r="AV120" s="1"/>
  <c r="AU121"/>
  <c r="AV121" s="1"/>
  <c r="AU122"/>
  <c r="AV122" s="1"/>
  <c r="AU123"/>
  <c r="AV123" s="1"/>
  <c r="AU124"/>
  <c r="AV124" s="1"/>
  <c r="AU125"/>
  <c r="AV125" s="1"/>
  <c r="AU126"/>
  <c r="AV126" s="1"/>
  <c r="AU127"/>
  <c r="AV127" s="1"/>
  <c r="AU128"/>
  <c r="AV128" s="1"/>
  <c r="AU129"/>
  <c r="AV129" s="1"/>
  <c r="AU130"/>
  <c r="AV130" s="1"/>
  <c r="AU131"/>
  <c r="AV131" s="1"/>
  <c r="AU132"/>
  <c r="AV132" s="1"/>
  <c r="AU133"/>
  <c r="AV133" s="1"/>
  <c r="AV221"/>
  <c r="AV222"/>
  <c r="AV223"/>
  <c r="AV224"/>
  <c r="AV225"/>
  <c r="AV226"/>
  <c r="AV227"/>
  <c r="AV228"/>
  <c r="AV229"/>
  <c r="AV230"/>
  <c r="AV231"/>
  <c r="AV232"/>
  <c r="AV233"/>
  <c r="AV234"/>
  <c r="AV235"/>
  <c r="AV236"/>
  <c r="AV220"/>
  <c r="AV276" s="1"/>
  <c r="AU137"/>
  <c r="AV137"/>
  <c r="AU138"/>
  <c r="AV138"/>
  <c r="AU139"/>
  <c r="AV139"/>
  <c r="AU140"/>
  <c r="AV140"/>
  <c r="AU141"/>
  <c r="AV141"/>
  <c r="AU142"/>
  <c r="AV142"/>
  <c r="AU143"/>
  <c r="AV143"/>
  <c r="AU144"/>
  <c r="AV144"/>
  <c r="AU145"/>
  <c r="AV145"/>
  <c r="AU146"/>
  <c r="AV146"/>
  <c r="AU147"/>
  <c r="AV147"/>
  <c r="AU148"/>
  <c r="AV148"/>
  <c r="AU149"/>
  <c r="AV149"/>
  <c r="AU150"/>
  <c r="AV150"/>
  <c r="AV136" s="1"/>
  <c r="AV279" s="1"/>
  <c r="AU151"/>
  <c r="AV151"/>
  <c r="AU152"/>
  <c r="AV152"/>
  <c r="H289" i="104"/>
  <c r="H67" i="107"/>
  <c r="G50" i="103"/>
  <c r="H62" i="107"/>
  <c r="G62" i="103"/>
  <c r="H66" i="107" s="1"/>
  <c r="I190" i="104"/>
  <c r="I191"/>
  <c r="I192"/>
  <c r="I193"/>
  <c r="I189" s="1"/>
  <c r="I40" i="107" s="1"/>
  <c r="I194" i="104"/>
  <c r="I195"/>
  <c r="I197"/>
  <c r="I198"/>
  <c r="I199"/>
  <c r="I200"/>
  <c r="I201"/>
  <c r="I202"/>
  <c r="I196"/>
  <c r="I41" i="107" s="1"/>
  <c r="I204" i="104"/>
  <c r="I205"/>
  <c r="I206"/>
  <c r="I207"/>
  <c r="I208"/>
  <c r="I209"/>
  <c r="I203"/>
  <c r="I42" i="107" s="1"/>
  <c r="I211" i="104"/>
  <c r="I212"/>
  <c r="I213"/>
  <c r="I214"/>
  <c r="I215"/>
  <c r="I216"/>
  <c r="I210"/>
  <c r="I43" i="107" s="1"/>
  <c r="I218" i="104"/>
  <c r="I219"/>
  <c r="I220"/>
  <c r="I221"/>
  <c r="I222"/>
  <c r="I223"/>
  <c r="I217"/>
  <c r="I44" i="107" s="1"/>
  <c r="I225" i="104"/>
  <c r="I226"/>
  <c r="I227"/>
  <c r="I228"/>
  <c r="I229"/>
  <c r="I230"/>
  <c r="I224"/>
  <c r="I45" i="107" s="1"/>
  <c r="I232" i="104"/>
  <c r="I233"/>
  <c r="I234"/>
  <c r="I235"/>
  <c r="I236"/>
  <c r="I237"/>
  <c r="I231"/>
  <c r="I46" i="107" s="1"/>
  <c r="I239" i="104"/>
  <c r="I240"/>
  <c r="I241"/>
  <c r="I242"/>
  <c r="I243"/>
  <c r="I244"/>
  <c r="I238"/>
  <c r="I47" i="107" s="1"/>
  <c r="I246" i="104"/>
  <c r="I247"/>
  <c r="I248"/>
  <c r="I249"/>
  <c r="I250"/>
  <c r="I251"/>
  <c r="I245"/>
  <c r="I48" i="107" s="1"/>
  <c r="I253" i="104"/>
  <c r="I254"/>
  <c r="I255"/>
  <c r="I256"/>
  <c r="I257"/>
  <c r="I258"/>
  <c r="I252"/>
  <c r="I49" i="107" s="1"/>
  <c r="I260" i="104"/>
  <c r="I261"/>
  <c r="I262"/>
  <c r="I263"/>
  <c r="I264"/>
  <c r="I265"/>
  <c r="I259"/>
  <c r="I50" i="107" s="1"/>
  <c r="I73" i="104"/>
  <c r="I34" i="107" s="1"/>
  <c r="I108" i="104"/>
  <c r="I106" s="1"/>
  <c r="I35" i="107" s="1"/>
  <c r="I109" i="104"/>
  <c r="I110"/>
  <c r="I141"/>
  <c r="I142"/>
  <c r="I143"/>
  <c r="I139"/>
  <c r="I36" i="107" s="1"/>
  <c r="H14" i="103"/>
  <c r="I12" i="107" s="1"/>
  <c r="I174" i="104"/>
  <c r="I172" s="1"/>
  <c r="I175"/>
  <c r="I176"/>
  <c r="I177"/>
  <c r="I178"/>
  <c r="I179"/>
  <c r="I180"/>
  <c r="I61"/>
  <c r="I62"/>
  <c r="I63"/>
  <c r="I59" s="1"/>
  <c r="I64"/>
  <c r="I65"/>
  <c r="I66"/>
  <c r="I67"/>
  <c r="I28"/>
  <c r="I29"/>
  <c r="I30"/>
  <c r="I26"/>
  <c r="I25" i="107" s="1"/>
  <c r="AW14" i="108"/>
  <c r="K15"/>
  <c r="AW15"/>
  <c r="K16"/>
  <c r="AW16"/>
  <c r="AW13" s="1"/>
  <c r="AW247" s="1"/>
  <c r="K17"/>
  <c r="AW17"/>
  <c r="K18"/>
  <c r="AW18"/>
  <c r="K160"/>
  <c r="AW160"/>
  <c r="K161"/>
  <c r="AW161"/>
  <c r="AW159" s="1"/>
  <c r="AW248" s="1"/>
  <c r="K162"/>
  <c r="AW162"/>
  <c r="K163"/>
  <c r="AW163"/>
  <c r="K164"/>
  <c r="AW164"/>
  <c r="K20"/>
  <c r="AW20" s="1"/>
  <c r="K21"/>
  <c r="AW21" s="1"/>
  <c r="K22"/>
  <c r="AW22" s="1"/>
  <c r="K23"/>
  <c r="AW23" s="1"/>
  <c r="AW24"/>
  <c r="AW25"/>
  <c r="AW26"/>
  <c r="AW27"/>
  <c r="AW28"/>
  <c r="AW29"/>
  <c r="AW30"/>
  <c r="AW31"/>
  <c r="AW32"/>
  <c r="AW33"/>
  <c r="AW34"/>
  <c r="AW35"/>
  <c r="AW167"/>
  <c r="AW168"/>
  <c r="AW169"/>
  <c r="AW170"/>
  <c r="AW171"/>
  <c r="AW172"/>
  <c r="AW173"/>
  <c r="AW174"/>
  <c r="AW175"/>
  <c r="AW176"/>
  <c r="AW177"/>
  <c r="AW178"/>
  <c r="AW179"/>
  <c r="AW180"/>
  <c r="AW181"/>
  <c r="AW182"/>
  <c r="AW166"/>
  <c r="AW252" s="1"/>
  <c r="K39"/>
  <c r="AW39"/>
  <c r="K40"/>
  <c r="AW40"/>
  <c r="K41"/>
  <c r="AW41"/>
  <c r="AW42"/>
  <c r="AW43"/>
  <c r="AW44"/>
  <c r="AW45"/>
  <c r="AW46"/>
  <c r="AW47"/>
  <c r="AW48"/>
  <c r="AW49"/>
  <c r="AW50"/>
  <c r="AW51"/>
  <c r="AW52"/>
  <c r="AW53"/>
  <c r="AW54"/>
  <c r="AW38"/>
  <c r="AW255" s="1"/>
  <c r="K62"/>
  <c r="AW62" s="1"/>
  <c r="K63"/>
  <c r="AW63" s="1"/>
  <c r="K64"/>
  <c r="AW64" s="1"/>
  <c r="K65"/>
  <c r="AW65" s="1"/>
  <c r="K66"/>
  <c r="AW66" s="1"/>
  <c r="K187"/>
  <c r="AW187" s="1"/>
  <c r="K188"/>
  <c r="AW188" s="1"/>
  <c r="K189"/>
  <c r="AW189" s="1"/>
  <c r="K190"/>
  <c r="AW190" s="1"/>
  <c r="K191"/>
  <c r="AW191" s="1"/>
  <c r="K69"/>
  <c r="AW69"/>
  <c r="K70"/>
  <c r="AW70"/>
  <c r="K71"/>
  <c r="AW71"/>
  <c r="K72"/>
  <c r="AW72"/>
  <c r="K73"/>
  <c r="AW73"/>
  <c r="K74"/>
  <c r="AW74"/>
  <c r="K75"/>
  <c r="AW75"/>
  <c r="K76"/>
  <c r="AW76"/>
  <c r="K77"/>
  <c r="AW77"/>
  <c r="K78"/>
  <c r="AW78"/>
  <c r="K79"/>
  <c r="AW79"/>
  <c r="AW68" s="1"/>
  <c r="AW263" s="1"/>
  <c r="K80"/>
  <c r="AW80"/>
  <c r="K81"/>
  <c r="AW81"/>
  <c r="K82"/>
  <c r="AW82"/>
  <c r="K83"/>
  <c r="AW83"/>
  <c r="K84"/>
  <c r="AW84"/>
  <c r="AW194"/>
  <c r="AW195"/>
  <c r="AW196"/>
  <c r="AW197"/>
  <c r="AW198"/>
  <c r="AW199"/>
  <c r="AW200"/>
  <c r="AW201"/>
  <c r="AW202"/>
  <c r="AW203"/>
  <c r="AW193" s="1"/>
  <c r="AW264" s="1"/>
  <c r="AW204"/>
  <c r="AW205"/>
  <c r="AW206"/>
  <c r="AW207"/>
  <c r="AW208"/>
  <c r="AW209"/>
  <c r="K88"/>
  <c r="AW88" s="1"/>
  <c r="K89"/>
  <c r="AW89" s="1"/>
  <c r="K90"/>
  <c r="AW90" s="1"/>
  <c r="K91"/>
  <c r="AW91" s="1"/>
  <c r="K92"/>
  <c r="AW92" s="1"/>
  <c r="K93"/>
  <c r="AW93" s="1"/>
  <c r="K94"/>
  <c r="AW94" s="1"/>
  <c r="K95"/>
  <c r="AW95" s="1"/>
  <c r="K96"/>
  <c r="AW96" s="1"/>
  <c r="K97"/>
  <c r="AW97"/>
  <c r="K98"/>
  <c r="AW98"/>
  <c r="K99"/>
  <c r="AW99"/>
  <c r="K100"/>
  <c r="AW100"/>
  <c r="K101"/>
  <c r="AW101"/>
  <c r="K102"/>
  <c r="AW102"/>
  <c r="K103"/>
  <c r="AW103"/>
  <c r="K111"/>
  <c r="AW111"/>
  <c r="K112"/>
  <c r="AW112"/>
  <c r="K113"/>
  <c r="AW113"/>
  <c r="AW110" s="1"/>
  <c r="AW271" s="1"/>
  <c r="K114"/>
  <c r="AW114"/>
  <c r="K115"/>
  <c r="AW115"/>
  <c r="K214"/>
  <c r="AW214"/>
  <c r="K215"/>
  <c r="AW215"/>
  <c r="K216"/>
  <c r="AW216"/>
  <c r="K217"/>
  <c r="AW217"/>
  <c r="AW213" s="1"/>
  <c r="AW272" s="1"/>
  <c r="K218"/>
  <c r="AW218"/>
  <c r="K118"/>
  <c r="AW118" s="1"/>
  <c r="K119"/>
  <c r="AW119" s="1"/>
  <c r="K120"/>
  <c r="AW120" s="1"/>
  <c r="K121"/>
  <c r="AW121" s="1"/>
  <c r="K122"/>
  <c r="AW122"/>
  <c r="K123"/>
  <c r="AW123"/>
  <c r="K124"/>
  <c r="AW124"/>
  <c r="K125"/>
  <c r="AW125"/>
  <c r="K126"/>
  <c r="AW126"/>
  <c r="K127"/>
  <c r="AW127"/>
  <c r="K128"/>
  <c r="AW128"/>
  <c r="K129"/>
  <c r="AW129"/>
  <c r="K130"/>
  <c r="AW130"/>
  <c r="K131"/>
  <c r="AW131"/>
  <c r="K132"/>
  <c r="AW132"/>
  <c r="K133"/>
  <c r="AW133"/>
  <c r="AW221"/>
  <c r="AW222"/>
  <c r="AW223"/>
  <c r="AW224"/>
  <c r="AW225"/>
  <c r="AW226"/>
  <c r="AW227"/>
  <c r="AW228"/>
  <c r="AW229"/>
  <c r="AW230"/>
  <c r="AW231"/>
  <c r="AW232"/>
  <c r="AW233"/>
  <c r="AW234"/>
  <c r="AW235"/>
  <c r="AW236"/>
  <c r="AW220" s="1"/>
  <c r="AW276" s="1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36"/>
  <c r="AW279" s="1"/>
  <c r="I273" i="104"/>
  <c r="I274"/>
  <c r="I275"/>
  <c r="I271"/>
  <c r="I57" i="107" s="1"/>
  <c r="I282" i="104"/>
  <c r="I283"/>
  <c r="I284"/>
  <c r="I280"/>
  <c r="I63" i="107" s="1"/>
  <c r="I291" i="104"/>
  <c r="I289" s="1"/>
  <c r="I67" i="107" s="1"/>
  <c r="H50" i="103"/>
  <c r="I62" i="107"/>
  <c r="H62" i="103"/>
  <c r="I66" i="107"/>
  <c r="J190" i="104"/>
  <c r="J191"/>
  <c r="J192"/>
  <c r="J193"/>
  <c r="J194"/>
  <c r="J195"/>
  <c r="J189"/>
  <c r="J40" i="107" s="1"/>
  <c r="J197" i="104"/>
  <c r="J198"/>
  <c r="J199"/>
  <c r="J200"/>
  <c r="J201"/>
  <c r="J202"/>
  <c r="J196"/>
  <c r="J41" i="107" s="1"/>
  <c r="J204" i="104"/>
  <c r="J205"/>
  <c r="J206"/>
  <c r="J207"/>
  <c r="J208"/>
  <c r="J209"/>
  <c r="J203"/>
  <c r="J42" i="107" s="1"/>
  <c r="J211" i="104"/>
  <c r="J212"/>
  <c r="J213"/>
  <c r="J214"/>
  <c r="J215"/>
  <c r="J216"/>
  <c r="J210"/>
  <c r="J43" i="107" s="1"/>
  <c r="J218" i="104"/>
  <c r="J219"/>
  <c r="J220"/>
  <c r="J221"/>
  <c r="J222"/>
  <c r="J223"/>
  <c r="J217"/>
  <c r="J44" i="107" s="1"/>
  <c r="J225" i="104"/>
  <c r="J226"/>
  <c r="J227"/>
  <c r="J228"/>
  <c r="J229"/>
  <c r="J230"/>
  <c r="J224"/>
  <c r="J45" i="107" s="1"/>
  <c r="J232" i="104"/>
  <c r="J233"/>
  <c r="J234"/>
  <c r="J235"/>
  <c r="J236"/>
  <c r="J237"/>
  <c r="J231"/>
  <c r="J46" i="107" s="1"/>
  <c r="J239" i="104"/>
  <c r="J240"/>
  <c r="J241"/>
  <c r="J242"/>
  <c r="J243"/>
  <c r="J244"/>
  <c r="J238"/>
  <c r="J47" i="107" s="1"/>
  <c r="J246" i="104"/>
  <c r="J247"/>
  <c r="J248"/>
  <c r="J249"/>
  <c r="J250"/>
  <c r="J251"/>
  <c r="J245"/>
  <c r="J48" i="107" s="1"/>
  <c r="J253" i="104"/>
  <c r="J254"/>
  <c r="J255"/>
  <c r="J256"/>
  <c r="J257"/>
  <c r="J258"/>
  <c r="J252"/>
  <c r="J49" i="107" s="1"/>
  <c r="J260" i="104"/>
  <c r="J261"/>
  <c r="J262"/>
  <c r="J263"/>
  <c r="J264"/>
  <c r="J265"/>
  <c r="J259"/>
  <c r="J50" i="107" s="1"/>
  <c r="J73" i="104"/>
  <c r="J34" i="107"/>
  <c r="J108" i="104"/>
  <c r="J109"/>
  <c r="J110"/>
  <c r="J106"/>
  <c r="J35" i="107" s="1"/>
  <c r="J141" i="104"/>
  <c r="J139" s="1"/>
  <c r="J36" i="107" s="1"/>
  <c r="J142" i="104"/>
  <c r="J143"/>
  <c r="I14" i="103"/>
  <c r="J12" i="107"/>
  <c r="J13" s="1"/>
  <c r="J14" s="1"/>
  <c r="J174" i="104"/>
  <c r="J175"/>
  <c r="J176"/>
  <c r="J177"/>
  <c r="J178"/>
  <c r="J179"/>
  <c r="J180"/>
  <c r="J172"/>
  <c r="J61"/>
  <c r="J62"/>
  <c r="J63"/>
  <c r="J64"/>
  <c r="J65"/>
  <c r="J66"/>
  <c r="J67"/>
  <c r="J59"/>
  <c r="J24" i="107" s="1"/>
  <c r="J28" i="104"/>
  <c r="J26" s="1"/>
  <c r="J25" i="107" s="1"/>
  <c r="J29" i="104"/>
  <c r="J30"/>
  <c r="L14" i="108"/>
  <c r="AX14"/>
  <c r="AX13" s="1"/>
  <c r="AX247" s="1"/>
  <c r="L15"/>
  <c r="AX15"/>
  <c r="L16"/>
  <c r="AX16"/>
  <c r="L17"/>
  <c r="AX17"/>
  <c r="L18"/>
  <c r="AX18"/>
  <c r="L160"/>
  <c r="AX160"/>
  <c r="AX159" s="1"/>
  <c r="AX248" s="1"/>
  <c r="L161"/>
  <c r="AX161"/>
  <c r="L162"/>
  <c r="AX162"/>
  <c r="L163"/>
  <c r="AX163"/>
  <c r="L164"/>
  <c r="AX164"/>
  <c r="L20"/>
  <c r="AX20" s="1"/>
  <c r="L21"/>
  <c r="AX21" s="1"/>
  <c r="L22"/>
  <c r="AX22" s="1"/>
  <c r="L23"/>
  <c r="AX23" s="1"/>
  <c r="AX24"/>
  <c r="AX25"/>
  <c r="AX26"/>
  <c r="AX27"/>
  <c r="AX28"/>
  <c r="AX29"/>
  <c r="AX30"/>
  <c r="AX31"/>
  <c r="AX32"/>
  <c r="AX33"/>
  <c r="AX34"/>
  <c r="AX35"/>
  <c r="AX167"/>
  <c r="AX168"/>
  <c r="AX169"/>
  <c r="AX170"/>
  <c r="AX171"/>
  <c r="AX172"/>
  <c r="AX173"/>
  <c r="AX174"/>
  <c r="AX175"/>
  <c r="AX176"/>
  <c r="AX177"/>
  <c r="AX178"/>
  <c r="AX179"/>
  <c r="AX180"/>
  <c r="AX181"/>
  <c r="AX182"/>
  <c r="AX166"/>
  <c r="AX252" s="1"/>
  <c r="L39"/>
  <c r="AX39"/>
  <c r="L40"/>
  <c r="AX40"/>
  <c r="L41"/>
  <c r="AX41"/>
  <c r="AX42"/>
  <c r="AX43"/>
  <c r="AX44"/>
  <c r="AX45"/>
  <c r="AX46"/>
  <c r="AX47"/>
  <c r="AX48"/>
  <c r="AX49"/>
  <c r="AX50"/>
  <c r="AX51"/>
  <c r="AX52"/>
  <c r="AX53"/>
  <c r="AX54"/>
  <c r="AX38"/>
  <c r="AX255" s="1"/>
  <c r="L62"/>
  <c r="AX62" s="1"/>
  <c r="L63"/>
  <c r="AX63" s="1"/>
  <c r="L64"/>
  <c r="AX64" s="1"/>
  <c r="L65"/>
  <c r="AX65" s="1"/>
  <c r="L66"/>
  <c r="AX66" s="1"/>
  <c r="L187"/>
  <c r="AX187" s="1"/>
  <c r="L188"/>
  <c r="AX188" s="1"/>
  <c r="L189"/>
  <c r="AX189" s="1"/>
  <c r="L190"/>
  <c r="AX190" s="1"/>
  <c r="L191"/>
  <c r="AX191" s="1"/>
  <c r="L69"/>
  <c r="AX69"/>
  <c r="L70"/>
  <c r="AX70"/>
  <c r="AX68" s="1"/>
  <c r="AX263" s="1"/>
  <c r="L71"/>
  <c r="AX71"/>
  <c r="L72"/>
  <c r="AX72"/>
  <c r="L73"/>
  <c r="AX73"/>
  <c r="L74"/>
  <c r="AX74"/>
  <c r="L75"/>
  <c r="AX75"/>
  <c r="L76"/>
  <c r="AX76"/>
  <c r="L77"/>
  <c r="AX77"/>
  <c r="L78"/>
  <c r="AX78"/>
  <c r="L79"/>
  <c r="AX79"/>
  <c r="L80"/>
  <c r="AX80"/>
  <c r="L81"/>
  <c r="AX81"/>
  <c r="L82"/>
  <c r="AX82"/>
  <c r="L83"/>
  <c r="AX83"/>
  <c r="L84"/>
  <c r="AX84"/>
  <c r="AX194"/>
  <c r="AX195"/>
  <c r="AX193" s="1"/>
  <c r="AX264" s="1"/>
  <c r="AX196"/>
  <c r="AX197"/>
  <c r="AX198"/>
  <c r="AX199"/>
  <c r="AX200"/>
  <c r="AX201"/>
  <c r="AX202"/>
  <c r="AX203"/>
  <c r="AX204"/>
  <c r="AX205"/>
  <c r="AX206"/>
  <c r="AX207"/>
  <c r="AX208"/>
  <c r="AX209"/>
  <c r="L88"/>
  <c r="AX88" s="1"/>
  <c r="L89"/>
  <c r="AX89" s="1"/>
  <c r="L90"/>
  <c r="AX90" s="1"/>
  <c r="L91"/>
  <c r="AX91" s="1"/>
  <c r="L92"/>
  <c r="AX92" s="1"/>
  <c r="L93"/>
  <c r="AX93" s="1"/>
  <c r="L94"/>
  <c r="AX94" s="1"/>
  <c r="L95"/>
  <c r="AX95" s="1"/>
  <c r="L96"/>
  <c r="AX96" s="1"/>
  <c r="L97"/>
  <c r="AX97" s="1"/>
  <c r="L98"/>
  <c r="AX98" s="1"/>
  <c r="L99"/>
  <c r="AX99" s="1"/>
  <c r="L100"/>
  <c r="AX100" s="1"/>
  <c r="L101"/>
  <c r="AX101" s="1"/>
  <c r="L102"/>
  <c r="AX102" s="1"/>
  <c r="L103"/>
  <c r="AX103" s="1"/>
  <c r="L111"/>
  <c r="AX111" s="1"/>
  <c r="L112"/>
  <c r="AX112" s="1"/>
  <c r="L113"/>
  <c r="AX113" s="1"/>
  <c r="L114"/>
  <c r="AX114" s="1"/>
  <c r="L115"/>
  <c r="AX115" s="1"/>
  <c r="L214"/>
  <c r="AX214" s="1"/>
  <c r="L215"/>
  <c r="AX215" s="1"/>
  <c r="L216"/>
  <c r="AX216" s="1"/>
  <c r="L217"/>
  <c r="AX217" s="1"/>
  <c r="L218"/>
  <c r="AX218" s="1"/>
  <c r="L118"/>
  <c r="AX118"/>
  <c r="L119"/>
  <c r="AX119"/>
  <c r="L120"/>
  <c r="AX120"/>
  <c r="L121"/>
  <c r="AX121"/>
  <c r="AX117" s="1"/>
  <c r="AX275" s="1"/>
  <c r="L122"/>
  <c r="AX122"/>
  <c r="L123"/>
  <c r="AX123"/>
  <c r="L124"/>
  <c r="AX124"/>
  <c r="L125"/>
  <c r="AX125"/>
  <c r="L126"/>
  <c r="AX126"/>
  <c r="L127"/>
  <c r="AX127"/>
  <c r="L128"/>
  <c r="AX128"/>
  <c r="L129"/>
  <c r="AX129"/>
  <c r="L130"/>
  <c r="AX130"/>
  <c r="L131"/>
  <c r="AX131"/>
  <c r="L132"/>
  <c r="AX132"/>
  <c r="L133"/>
  <c r="AX133"/>
  <c r="AX221"/>
  <c r="AX222"/>
  <c r="AX220" s="1"/>
  <c r="AX276" s="1"/>
  <c r="AX223"/>
  <c r="AX224"/>
  <c r="AX225"/>
  <c r="AX226"/>
  <c r="AX227"/>
  <c r="AX228"/>
  <c r="AX229"/>
  <c r="AX230"/>
  <c r="AX231"/>
  <c r="AX232"/>
  <c r="AX233"/>
  <c r="AX234"/>
  <c r="AX235"/>
  <c r="AX2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136"/>
  <c r="AX279" s="1"/>
  <c r="J273" i="104"/>
  <c r="J274"/>
  <c r="J275"/>
  <c r="J271"/>
  <c r="J57" i="107" s="1"/>
  <c r="J282" i="104"/>
  <c r="J283"/>
  <c r="J284"/>
  <c r="J280"/>
  <c r="J63" i="107" s="1"/>
  <c r="J289" i="104"/>
  <c r="J67" i="107" s="1"/>
  <c r="I50" i="103"/>
  <c r="J62" i="107" s="1"/>
  <c r="I62" i="103"/>
  <c r="J66" i="107" s="1"/>
  <c r="K190" i="104"/>
  <c r="K191"/>
  <c r="K189" s="1"/>
  <c r="K40" i="107" s="1"/>
  <c r="K192" i="104"/>
  <c r="K193"/>
  <c r="K194"/>
  <c r="K195"/>
  <c r="K197"/>
  <c r="K198"/>
  <c r="K196" s="1"/>
  <c r="K41" i="107" s="1"/>
  <c r="K199" i="104"/>
  <c r="K200"/>
  <c r="K201"/>
  <c r="K202"/>
  <c r="K204"/>
  <c r="K205"/>
  <c r="K203" s="1"/>
  <c r="K42" i="107" s="1"/>
  <c r="K206" i="104"/>
  <c r="K207"/>
  <c r="K208"/>
  <c r="K209"/>
  <c r="K211"/>
  <c r="K212"/>
  <c r="K210" s="1"/>
  <c r="K43" i="107" s="1"/>
  <c r="K213" i="104"/>
  <c r="K214"/>
  <c r="K215"/>
  <c r="K216"/>
  <c r="K218"/>
  <c r="K219"/>
  <c r="K217" s="1"/>
  <c r="K44" i="107" s="1"/>
  <c r="K220" i="104"/>
  <c r="K221"/>
  <c r="K222"/>
  <c r="K223"/>
  <c r="K225"/>
  <c r="K226"/>
  <c r="K224" s="1"/>
  <c r="K45" i="107" s="1"/>
  <c r="K227" i="104"/>
  <c r="K228"/>
  <c r="K229"/>
  <c r="K230"/>
  <c r="K232"/>
  <c r="K233"/>
  <c r="K231" s="1"/>
  <c r="K46" i="107" s="1"/>
  <c r="K234" i="104"/>
  <c r="K235"/>
  <c r="K236"/>
  <c r="K237"/>
  <c r="K239"/>
  <c r="K240"/>
  <c r="K238" s="1"/>
  <c r="K47" i="107" s="1"/>
  <c r="K241" i="104"/>
  <c r="K242"/>
  <c r="K243"/>
  <c r="K244"/>
  <c r="K246"/>
  <c r="K247"/>
  <c r="K245" s="1"/>
  <c r="K48" i="107" s="1"/>
  <c r="K248" i="104"/>
  <c r="K249"/>
  <c r="K250"/>
  <c r="K251"/>
  <c r="K253"/>
  <c r="K254"/>
  <c r="K252" s="1"/>
  <c r="K49" i="107" s="1"/>
  <c r="K255" i="104"/>
  <c r="K256"/>
  <c r="K257"/>
  <c r="K258"/>
  <c r="K260"/>
  <c r="K261"/>
  <c r="K259" s="1"/>
  <c r="K50" i="107" s="1"/>
  <c r="K262" i="104"/>
  <c r="K263"/>
  <c r="K264"/>
  <c r="K265"/>
  <c r="K73"/>
  <c r="K34" i="107" s="1"/>
  <c r="K108" i="104"/>
  <c r="K106" s="1"/>
  <c r="K35" i="107" s="1"/>
  <c r="K109" i="104"/>
  <c r="K110"/>
  <c r="K141"/>
  <c r="K142"/>
  <c r="K143"/>
  <c r="K139"/>
  <c r="K36" i="107" s="1"/>
  <c r="J14" i="103"/>
  <c r="K12" i="107" s="1"/>
  <c r="K174" i="104"/>
  <c r="K172" s="1"/>
  <c r="K175"/>
  <c r="K176"/>
  <c r="K177"/>
  <c r="K178"/>
  <c r="K179"/>
  <c r="K180"/>
  <c r="K61"/>
  <c r="K59" s="1"/>
  <c r="K62"/>
  <c r="K63"/>
  <c r="K64"/>
  <c r="K65"/>
  <c r="K66"/>
  <c r="K67"/>
  <c r="K28"/>
  <c r="K29"/>
  <c r="K30"/>
  <c r="K26"/>
  <c r="K25" i="107" s="1"/>
  <c r="M14" i="108"/>
  <c r="AY14" s="1"/>
  <c r="M15"/>
  <c r="AY15" s="1"/>
  <c r="M16"/>
  <c r="AY16" s="1"/>
  <c r="M17"/>
  <c r="AY17" s="1"/>
  <c r="M18"/>
  <c r="AY18" s="1"/>
  <c r="M160"/>
  <c r="AY160" s="1"/>
  <c r="M161"/>
  <c r="AY161" s="1"/>
  <c r="M162"/>
  <c r="AY162" s="1"/>
  <c r="M163"/>
  <c r="AY163" s="1"/>
  <c r="M164"/>
  <c r="AY164" s="1"/>
  <c r="M20"/>
  <c r="AY20"/>
  <c r="AY19" s="1"/>
  <c r="AY251" s="1"/>
  <c r="M21"/>
  <c r="AY21"/>
  <c r="M22"/>
  <c r="AY22"/>
  <c r="M23"/>
  <c r="AY23"/>
  <c r="AY24"/>
  <c r="AY25"/>
  <c r="AY26"/>
  <c r="AY27"/>
  <c r="AY28"/>
  <c r="AY29"/>
  <c r="AY30"/>
  <c r="AY31"/>
  <c r="AY32"/>
  <c r="AY33"/>
  <c r="AY34"/>
  <c r="AY35"/>
  <c r="AY167"/>
  <c r="AY168"/>
  <c r="AY166" s="1"/>
  <c r="AY252" s="1"/>
  <c r="AY169"/>
  <c r="AY170"/>
  <c r="AY171"/>
  <c r="AY172"/>
  <c r="AY173"/>
  <c r="AY174"/>
  <c r="AY175"/>
  <c r="AY176"/>
  <c r="AY177"/>
  <c r="AY178"/>
  <c r="AY179"/>
  <c r="AY180"/>
  <c r="AY181"/>
  <c r="AY182"/>
  <c r="M39"/>
  <c r="AY39" s="1"/>
  <c r="M40"/>
  <c r="AY40" s="1"/>
  <c r="M41"/>
  <c r="AY41" s="1"/>
  <c r="AY42"/>
  <c r="AY43"/>
  <c r="AY44"/>
  <c r="AY45"/>
  <c r="AY46"/>
  <c r="AY47"/>
  <c r="AY48"/>
  <c r="AY49"/>
  <c r="AY50"/>
  <c r="AY51"/>
  <c r="AY52"/>
  <c r="AY53"/>
  <c r="AY54"/>
  <c r="M62"/>
  <c r="AY62"/>
  <c r="M63"/>
  <c r="AY63"/>
  <c r="M64"/>
  <c r="AY64"/>
  <c r="M65"/>
  <c r="AY65"/>
  <c r="M66"/>
  <c r="AY66"/>
  <c r="M187"/>
  <c r="AY187"/>
  <c r="M188"/>
  <c r="AY188"/>
  <c r="M189"/>
  <c r="AY189"/>
  <c r="M190"/>
  <c r="AY190"/>
  <c r="M191"/>
  <c r="AY191"/>
  <c r="M69"/>
  <c r="AY69" s="1"/>
  <c r="M70"/>
  <c r="AY70" s="1"/>
  <c r="M71"/>
  <c r="AY71" s="1"/>
  <c r="M72"/>
  <c r="AY72" s="1"/>
  <c r="M73"/>
  <c r="AY73" s="1"/>
  <c r="M74"/>
  <c r="AY74" s="1"/>
  <c r="M75"/>
  <c r="AY75" s="1"/>
  <c r="M76"/>
  <c r="AY76" s="1"/>
  <c r="M77"/>
  <c r="AY77" s="1"/>
  <c r="M78"/>
  <c r="AY78" s="1"/>
  <c r="M79"/>
  <c r="AY79"/>
  <c r="M80"/>
  <c r="AY80"/>
  <c r="M81"/>
  <c r="AY81"/>
  <c r="M82"/>
  <c r="AY82"/>
  <c r="M83"/>
  <c r="AY83"/>
  <c r="M84"/>
  <c r="AY84"/>
  <c r="AY194"/>
  <c r="AY195"/>
  <c r="AY196"/>
  <c r="AY197"/>
  <c r="AY198"/>
  <c r="AY199"/>
  <c r="AY200"/>
  <c r="AY201"/>
  <c r="AY202"/>
  <c r="AY203"/>
  <c r="AY204"/>
  <c r="AY205"/>
  <c r="AY206"/>
  <c r="AY207"/>
  <c r="AY208"/>
  <c r="AY209"/>
  <c r="AY193"/>
  <c r="AY264" s="1"/>
  <c r="M88"/>
  <c r="AY88"/>
  <c r="M89"/>
  <c r="AY89"/>
  <c r="M90"/>
  <c r="AY90"/>
  <c r="M91"/>
  <c r="AY91"/>
  <c r="M92"/>
  <c r="AY92"/>
  <c r="M93"/>
  <c r="AY93"/>
  <c r="M94"/>
  <c r="AY94"/>
  <c r="M95"/>
  <c r="AY95"/>
  <c r="M96"/>
  <c r="AY96"/>
  <c r="M97"/>
  <c r="AY97"/>
  <c r="M98"/>
  <c r="AY98"/>
  <c r="M99"/>
  <c r="AY99"/>
  <c r="AY87" s="1"/>
  <c r="AY267" s="1"/>
  <c r="M100"/>
  <c r="AY100"/>
  <c r="M101"/>
  <c r="AY101"/>
  <c r="M102"/>
  <c r="AY102"/>
  <c r="M103"/>
  <c r="AY103"/>
  <c r="M111"/>
  <c r="AY111"/>
  <c r="AY110" s="1"/>
  <c r="AY271" s="1"/>
  <c r="M112"/>
  <c r="AY112"/>
  <c r="M113"/>
  <c r="AY113"/>
  <c r="M114"/>
  <c r="AY114"/>
  <c r="M115"/>
  <c r="AY115"/>
  <c r="M214"/>
  <c r="AY214"/>
  <c r="AY213" s="1"/>
  <c r="AY272" s="1"/>
  <c r="M215"/>
  <c r="AY215"/>
  <c r="M216"/>
  <c r="AY216"/>
  <c r="M217"/>
  <c r="AY217"/>
  <c r="M218"/>
  <c r="AY218"/>
  <c r="M118"/>
  <c r="AY118" s="1"/>
  <c r="M119"/>
  <c r="AY119" s="1"/>
  <c r="M120"/>
  <c r="AY120" s="1"/>
  <c r="M121"/>
  <c r="AY121" s="1"/>
  <c r="M122"/>
  <c r="AY122" s="1"/>
  <c r="M123"/>
  <c r="AY123" s="1"/>
  <c r="M124"/>
  <c r="AY124" s="1"/>
  <c r="M125"/>
  <c r="AY125" s="1"/>
  <c r="M126"/>
  <c r="AY126" s="1"/>
  <c r="M127"/>
  <c r="AY127" s="1"/>
  <c r="M128"/>
  <c r="AY128" s="1"/>
  <c r="M129"/>
  <c r="AY129" s="1"/>
  <c r="M130"/>
  <c r="AY130" s="1"/>
  <c r="M131"/>
  <c r="AY131" s="1"/>
  <c r="M132"/>
  <c r="AY132" s="1"/>
  <c r="M133"/>
  <c r="AY133" s="1"/>
  <c r="AY221"/>
  <c r="AY222"/>
  <c r="AY223"/>
  <c r="AY224"/>
  <c r="AY225"/>
  <c r="AY226"/>
  <c r="AY227"/>
  <c r="AY228"/>
  <c r="AY229"/>
  <c r="AY230"/>
  <c r="AY231"/>
  <c r="AY232"/>
  <c r="AY233"/>
  <c r="AY234"/>
  <c r="AY235"/>
  <c r="AY236"/>
  <c r="AY220"/>
  <c r="AY276" s="1"/>
  <c r="AY137"/>
  <c r="AY138"/>
  <c r="AY136" s="1"/>
  <c r="AY279" s="1"/>
  <c r="AY139"/>
  <c r="AY140"/>
  <c r="AY141"/>
  <c r="AY142"/>
  <c r="AY143"/>
  <c r="AY144"/>
  <c r="AY145"/>
  <c r="AY146"/>
  <c r="AY147"/>
  <c r="AY148"/>
  <c r="AY149"/>
  <c r="AY150"/>
  <c r="AY151"/>
  <c r="AY152"/>
  <c r="K273" i="104"/>
  <c r="K271" s="1"/>
  <c r="K57" i="107" s="1"/>
  <c r="K274" i="104"/>
  <c r="K275"/>
  <c r="K282"/>
  <c r="K280" s="1"/>
  <c r="K63" i="107" s="1"/>
  <c r="K283" i="104"/>
  <c r="K284"/>
  <c r="K289"/>
  <c r="K67" i="107"/>
  <c r="J50" i="103"/>
  <c r="K62" i="107"/>
  <c r="J62" i="103"/>
  <c r="K66" i="107"/>
  <c r="L190" i="104"/>
  <c r="L191"/>
  <c r="L192"/>
  <c r="L193"/>
  <c r="L194"/>
  <c r="L195"/>
  <c r="L189"/>
  <c r="L40" i="107" s="1"/>
  <c r="L197" i="104"/>
  <c r="L198"/>
  <c r="L199"/>
  <c r="L200"/>
  <c r="L201"/>
  <c r="L202"/>
  <c r="L196"/>
  <c r="L41" i="107" s="1"/>
  <c r="L204" i="104"/>
  <c r="L205"/>
  <c r="L206"/>
  <c r="L207"/>
  <c r="L208"/>
  <c r="L209"/>
  <c r="L203"/>
  <c r="L42" i="107" s="1"/>
  <c r="L211" i="104"/>
  <c r="L212"/>
  <c r="L213"/>
  <c r="L214"/>
  <c r="L215"/>
  <c r="L216"/>
  <c r="L210"/>
  <c r="L43" i="107" s="1"/>
  <c r="L218" i="104"/>
  <c r="L219"/>
  <c r="L220"/>
  <c r="L221"/>
  <c r="L222"/>
  <c r="L223"/>
  <c r="L217"/>
  <c r="L44" i="107" s="1"/>
  <c r="L225" i="104"/>
  <c r="L226"/>
  <c r="L227"/>
  <c r="L228"/>
  <c r="L229"/>
  <c r="L230"/>
  <c r="L224"/>
  <c r="L45" i="107" s="1"/>
  <c r="L232" i="104"/>
  <c r="L233"/>
  <c r="L234"/>
  <c r="L235"/>
  <c r="L236"/>
  <c r="L237"/>
  <c r="L231"/>
  <c r="L46" i="107" s="1"/>
  <c r="L239" i="104"/>
  <c r="L240"/>
  <c r="L241"/>
  <c r="L242"/>
  <c r="L243"/>
  <c r="L244"/>
  <c r="L238"/>
  <c r="L47" i="107" s="1"/>
  <c r="L246" i="104"/>
  <c r="L247"/>
  <c r="L248"/>
  <c r="L249"/>
  <c r="L250"/>
  <c r="L251"/>
  <c r="L245"/>
  <c r="L48" i="107" s="1"/>
  <c r="L253" i="104"/>
  <c r="L254"/>
  <c r="L255"/>
  <c r="L256"/>
  <c r="L257"/>
  <c r="L258"/>
  <c r="L252"/>
  <c r="L49" i="107" s="1"/>
  <c r="L260" i="104"/>
  <c r="L261"/>
  <c r="L262"/>
  <c r="L263"/>
  <c r="L264"/>
  <c r="L265"/>
  <c r="L259"/>
  <c r="L50" i="107" s="1"/>
  <c r="L73" i="104"/>
  <c r="L34" i="107"/>
  <c r="L108" i="104"/>
  <c r="L109"/>
  <c r="L110"/>
  <c r="L106"/>
  <c r="L35" i="107" s="1"/>
  <c r="L141" i="104"/>
  <c r="L139" s="1"/>
  <c r="L36" i="107" s="1"/>
  <c r="L142" i="104"/>
  <c r="L143"/>
  <c r="K14" i="103"/>
  <c r="L12" i="107"/>
  <c r="L13" s="1"/>
  <c r="L14" s="1"/>
  <c r="L174" i="104"/>
  <c r="L175"/>
  <c r="L176"/>
  <c r="L177"/>
  <c r="L178"/>
  <c r="L179"/>
  <c r="L180"/>
  <c r="L172"/>
  <c r="L61"/>
  <c r="L62"/>
  <c r="L63"/>
  <c r="L64"/>
  <c r="L65"/>
  <c r="L66"/>
  <c r="L67"/>
  <c r="L59"/>
  <c r="L24" i="107" s="1"/>
  <c r="L23" s="1"/>
  <c r="L28" i="104"/>
  <c r="L26" s="1"/>
  <c r="L25" i="107" s="1"/>
  <c r="L29" i="104"/>
  <c r="L30"/>
  <c r="N14" i="108"/>
  <c r="AZ14"/>
  <c r="AZ13" s="1"/>
  <c r="AZ247" s="1"/>
  <c r="N15"/>
  <c r="AZ15"/>
  <c r="N16"/>
  <c r="AZ16"/>
  <c r="N17"/>
  <c r="AZ17"/>
  <c r="N18"/>
  <c r="AZ18"/>
  <c r="N160"/>
  <c r="AZ160"/>
  <c r="AZ159" s="1"/>
  <c r="AZ248" s="1"/>
  <c r="N161"/>
  <c r="AZ161"/>
  <c r="N162"/>
  <c r="AZ162"/>
  <c r="N163"/>
  <c r="AZ163"/>
  <c r="N164"/>
  <c r="AZ164"/>
  <c r="N20"/>
  <c r="AZ20" s="1"/>
  <c r="N21"/>
  <c r="AZ21" s="1"/>
  <c r="N22"/>
  <c r="AZ22" s="1"/>
  <c r="N23"/>
  <c r="AZ23" s="1"/>
  <c r="N24"/>
  <c r="AZ24" s="1"/>
  <c r="N25"/>
  <c r="AZ25" s="1"/>
  <c r="N26"/>
  <c r="AZ26" s="1"/>
  <c r="N27"/>
  <c r="AZ27" s="1"/>
  <c r="N28"/>
  <c r="AZ28" s="1"/>
  <c r="N29"/>
  <c r="AZ29" s="1"/>
  <c r="N30"/>
  <c r="AZ30" s="1"/>
  <c r="N31"/>
  <c r="AZ31" s="1"/>
  <c r="N32"/>
  <c r="AZ32" s="1"/>
  <c r="N33"/>
  <c r="AZ33" s="1"/>
  <c r="N34"/>
  <c r="AZ34" s="1"/>
  <c r="N35"/>
  <c r="AZ35" s="1"/>
  <c r="N167"/>
  <c r="AZ167" s="1"/>
  <c r="N168"/>
  <c r="AZ168" s="1"/>
  <c r="N169"/>
  <c r="AZ169" s="1"/>
  <c r="N170"/>
  <c r="AZ170" s="1"/>
  <c r="N171"/>
  <c r="AZ171" s="1"/>
  <c r="N172"/>
  <c r="AZ172" s="1"/>
  <c r="N173"/>
  <c r="AZ173" s="1"/>
  <c r="N174"/>
  <c r="AZ174" s="1"/>
  <c r="N175"/>
  <c r="AZ175" s="1"/>
  <c r="N176"/>
  <c r="AZ176" s="1"/>
  <c r="N177"/>
  <c r="AZ177" s="1"/>
  <c r="N178"/>
  <c r="AZ178" s="1"/>
  <c r="N179"/>
  <c r="AZ179" s="1"/>
  <c r="N180"/>
  <c r="AZ180" s="1"/>
  <c r="N181"/>
  <c r="AZ181" s="1"/>
  <c r="N182"/>
  <c r="AZ182" s="1"/>
  <c r="N39"/>
  <c r="AZ39"/>
  <c r="N40"/>
  <c r="AZ40"/>
  <c r="N41"/>
  <c r="AZ41"/>
  <c r="N42"/>
  <c r="AZ42"/>
  <c r="AZ38" s="1"/>
  <c r="AZ255" s="1"/>
  <c r="N43"/>
  <c r="AZ43"/>
  <c r="N44"/>
  <c r="AZ44"/>
  <c r="N45"/>
  <c r="AZ45"/>
  <c r="N46"/>
  <c r="AZ46"/>
  <c r="N47"/>
  <c r="AZ47"/>
  <c r="N48"/>
  <c r="AZ48"/>
  <c r="N49"/>
  <c r="AZ49"/>
  <c r="N50"/>
  <c r="AZ50"/>
  <c r="N51"/>
  <c r="AZ51"/>
  <c r="N52"/>
  <c r="AZ52"/>
  <c r="N53"/>
  <c r="AZ53"/>
  <c r="N54"/>
  <c r="AZ54"/>
  <c r="N62"/>
  <c r="AZ62"/>
  <c r="AZ61" s="1"/>
  <c r="AZ259" s="1"/>
  <c r="N63"/>
  <c r="AZ63"/>
  <c r="N64"/>
  <c r="AZ64"/>
  <c r="N65"/>
  <c r="AZ65"/>
  <c r="N66"/>
  <c r="AZ66"/>
  <c r="N187"/>
  <c r="AZ187"/>
  <c r="AZ186" s="1"/>
  <c r="AZ260" s="1"/>
  <c r="N188"/>
  <c r="AZ188"/>
  <c r="N189"/>
  <c r="AZ189"/>
  <c r="N190"/>
  <c r="AZ190"/>
  <c r="N191"/>
  <c r="AZ191"/>
  <c r="N69"/>
  <c r="AZ69" s="1"/>
  <c r="N70"/>
  <c r="AZ70" s="1"/>
  <c r="N71"/>
  <c r="AZ71" s="1"/>
  <c r="N72"/>
  <c r="AZ72" s="1"/>
  <c r="N73"/>
  <c r="AZ73" s="1"/>
  <c r="N74"/>
  <c r="AZ74" s="1"/>
  <c r="N75"/>
  <c r="AZ75" s="1"/>
  <c r="N76"/>
  <c r="AZ76" s="1"/>
  <c r="N77"/>
  <c r="AZ77" s="1"/>
  <c r="N78"/>
  <c r="AZ78" s="1"/>
  <c r="N79"/>
  <c r="AZ79" s="1"/>
  <c r="N80"/>
  <c r="AZ80" s="1"/>
  <c r="N81"/>
  <c r="AZ81" s="1"/>
  <c r="N82"/>
  <c r="AZ82" s="1"/>
  <c r="N83"/>
  <c r="AZ83" s="1"/>
  <c r="N84"/>
  <c r="AZ84" s="1"/>
  <c r="N194"/>
  <c r="AZ194" s="1"/>
  <c r="N195"/>
  <c r="AZ195" s="1"/>
  <c r="N196"/>
  <c r="AZ196" s="1"/>
  <c r="N197"/>
  <c r="AZ197" s="1"/>
  <c r="N198"/>
  <c r="AZ198" s="1"/>
  <c r="N199"/>
  <c r="AZ199" s="1"/>
  <c r="N200"/>
  <c r="AZ200" s="1"/>
  <c r="N201"/>
  <c r="AZ201" s="1"/>
  <c r="N202"/>
  <c r="AZ202" s="1"/>
  <c r="N203"/>
  <c r="AZ203" s="1"/>
  <c r="N204"/>
  <c r="AZ204" s="1"/>
  <c r="N205"/>
  <c r="AZ205" s="1"/>
  <c r="N206"/>
  <c r="AZ206" s="1"/>
  <c r="N207"/>
  <c r="AZ207" s="1"/>
  <c r="N208"/>
  <c r="AZ208" s="1"/>
  <c r="N209"/>
  <c r="AZ209" s="1"/>
  <c r="N88"/>
  <c r="AZ88"/>
  <c r="AZ87" s="1"/>
  <c r="AZ267" s="1"/>
  <c r="N89"/>
  <c r="AZ89"/>
  <c r="N90"/>
  <c r="AZ90"/>
  <c r="N91"/>
  <c r="AZ91"/>
  <c r="N92"/>
  <c r="AZ92"/>
  <c r="N93"/>
  <c r="AZ93"/>
  <c r="N94"/>
  <c r="AZ94"/>
  <c r="N95"/>
  <c r="AZ95"/>
  <c r="N96"/>
  <c r="AZ96"/>
  <c r="N97"/>
  <c r="AZ97"/>
  <c r="N98"/>
  <c r="AZ98"/>
  <c r="N99"/>
  <c r="AZ99"/>
  <c r="N100"/>
  <c r="AZ100"/>
  <c r="N101"/>
  <c r="AZ101"/>
  <c r="N102"/>
  <c r="AZ102"/>
  <c r="N103"/>
  <c r="AZ103"/>
  <c r="N111"/>
  <c r="AZ111"/>
  <c r="AZ110" s="1"/>
  <c r="AZ271" s="1"/>
  <c r="N112"/>
  <c r="AZ112"/>
  <c r="N113"/>
  <c r="AZ113"/>
  <c r="N114"/>
  <c r="AZ114"/>
  <c r="N115"/>
  <c r="AZ115"/>
  <c r="N214"/>
  <c r="AZ214"/>
  <c r="AZ213" s="1"/>
  <c r="AZ272" s="1"/>
  <c r="N215"/>
  <c r="AZ215"/>
  <c r="N216"/>
  <c r="AZ216"/>
  <c r="N217"/>
  <c r="AZ217"/>
  <c r="N218"/>
  <c r="AZ218"/>
  <c r="N118"/>
  <c r="AZ118" s="1"/>
  <c r="N119"/>
  <c r="AZ119" s="1"/>
  <c r="N120"/>
  <c r="AZ120" s="1"/>
  <c r="N121"/>
  <c r="AZ121" s="1"/>
  <c r="N122"/>
  <c r="AZ122" s="1"/>
  <c r="N123"/>
  <c r="AZ123" s="1"/>
  <c r="N124"/>
  <c r="AZ124" s="1"/>
  <c r="N125"/>
  <c r="AZ125" s="1"/>
  <c r="N126"/>
  <c r="AZ126" s="1"/>
  <c r="N127"/>
  <c r="AZ127" s="1"/>
  <c r="N128"/>
  <c r="AZ128" s="1"/>
  <c r="N129"/>
  <c r="AZ129" s="1"/>
  <c r="N130"/>
  <c r="AZ130" s="1"/>
  <c r="N131"/>
  <c r="AZ131" s="1"/>
  <c r="N132"/>
  <c r="AZ132" s="1"/>
  <c r="N133"/>
  <c r="AZ133" s="1"/>
  <c r="N221"/>
  <c r="AZ221" s="1"/>
  <c r="N222"/>
  <c r="AZ222" s="1"/>
  <c r="N223"/>
  <c r="AZ223" s="1"/>
  <c r="N224"/>
  <c r="AZ224" s="1"/>
  <c r="N225"/>
  <c r="AZ225" s="1"/>
  <c r="N226"/>
  <c r="AZ226" s="1"/>
  <c r="N227"/>
  <c r="AZ227" s="1"/>
  <c r="N228"/>
  <c r="AZ228" s="1"/>
  <c r="N229"/>
  <c r="AZ229" s="1"/>
  <c r="N230"/>
  <c r="AZ230" s="1"/>
  <c r="N231"/>
  <c r="AZ231" s="1"/>
  <c r="N232"/>
  <c r="AZ232" s="1"/>
  <c r="N233"/>
  <c r="AZ233" s="1"/>
  <c r="N234"/>
  <c r="AZ234" s="1"/>
  <c r="N235"/>
  <c r="AZ235" s="1"/>
  <c r="N236"/>
  <c r="AZ236" s="1"/>
  <c r="N137"/>
  <c r="AZ137"/>
  <c r="AZ136" s="1"/>
  <c r="AZ279" s="1"/>
  <c r="N138"/>
  <c r="AZ138"/>
  <c r="N139"/>
  <c r="AZ139"/>
  <c r="N140"/>
  <c r="AZ140"/>
  <c r="N141"/>
  <c r="AZ141"/>
  <c r="N142"/>
  <c r="AZ142"/>
  <c r="N143"/>
  <c r="AZ143"/>
  <c r="N144"/>
  <c r="AZ144"/>
  <c r="N145"/>
  <c r="AZ145"/>
  <c r="N146"/>
  <c r="AZ146"/>
  <c r="N147"/>
  <c r="AZ147"/>
  <c r="N148"/>
  <c r="AZ148"/>
  <c r="N149"/>
  <c r="AZ149"/>
  <c r="N150"/>
  <c r="AZ150"/>
  <c r="N151"/>
  <c r="AZ151"/>
  <c r="N152"/>
  <c r="AZ152"/>
  <c r="L273" i="104"/>
  <c r="L271" s="1"/>
  <c r="L57" i="107" s="1"/>
  <c r="L274" i="104"/>
  <c r="L275"/>
  <c r="L282"/>
  <c r="L280" s="1"/>
  <c r="L63" i="107" s="1"/>
  <c r="L283" i="104"/>
  <c r="L284"/>
  <c r="L289"/>
  <c r="L67" i="107"/>
  <c r="K50" i="103"/>
  <c r="L62" i="107"/>
  <c r="K62" i="103"/>
  <c r="L66" i="107"/>
  <c r="M190" i="104"/>
  <c r="M191"/>
  <c r="M192"/>
  <c r="M193"/>
  <c r="M194"/>
  <c r="M195"/>
  <c r="M189"/>
  <c r="M40" i="107" s="1"/>
  <c r="M197" i="104"/>
  <c r="M198"/>
  <c r="M199"/>
  <c r="M200"/>
  <c r="M201"/>
  <c r="M202"/>
  <c r="M196"/>
  <c r="M41" i="107" s="1"/>
  <c r="M204" i="104"/>
  <c r="M205"/>
  <c r="M206"/>
  <c r="M207"/>
  <c r="M208"/>
  <c r="M209"/>
  <c r="M203"/>
  <c r="M42" i="107" s="1"/>
  <c r="M211" i="104"/>
  <c r="M212"/>
  <c r="M213"/>
  <c r="M214"/>
  <c r="M215"/>
  <c r="M216"/>
  <c r="M210"/>
  <c r="M43" i="107" s="1"/>
  <c r="M218" i="104"/>
  <c r="M219"/>
  <c r="M220"/>
  <c r="M221"/>
  <c r="M222"/>
  <c r="M223"/>
  <c r="M217"/>
  <c r="M44" i="107" s="1"/>
  <c r="M225" i="104"/>
  <c r="M226"/>
  <c r="M227"/>
  <c r="M228"/>
  <c r="M229"/>
  <c r="M230"/>
  <c r="M224"/>
  <c r="M45" i="107" s="1"/>
  <c r="M232" i="104"/>
  <c r="M233"/>
  <c r="M234"/>
  <c r="M235"/>
  <c r="M236"/>
  <c r="M237"/>
  <c r="M231"/>
  <c r="M46" i="107" s="1"/>
  <c r="M239" i="104"/>
  <c r="M240"/>
  <c r="M241"/>
  <c r="M242"/>
  <c r="M243"/>
  <c r="M244"/>
  <c r="M238"/>
  <c r="M47" i="107" s="1"/>
  <c r="M246" i="104"/>
  <c r="M247"/>
  <c r="M248"/>
  <c r="M249"/>
  <c r="M250"/>
  <c r="M251"/>
  <c r="M245"/>
  <c r="M48" i="107" s="1"/>
  <c r="M253" i="104"/>
  <c r="M254"/>
  <c r="M255"/>
  <c r="M256"/>
  <c r="M257"/>
  <c r="M258"/>
  <c r="M252"/>
  <c r="M49" i="107" s="1"/>
  <c r="M260" i="104"/>
  <c r="M261"/>
  <c r="M262"/>
  <c r="M263"/>
  <c r="M264"/>
  <c r="M265"/>
  <c r="M259"/>
  <c r="M50" i="107" s="1"/>
  <c r="M73" i="104"/>
  <c r="M34" i="107"/>
  <c r="M108" i="104"/>
  <c r="M109"/>
  <c r="M110"/>
  <c r="M106"/>
  <c r="M35" i="107" s="1"/>
  <c r="M141" i="104"/>
  <c r="M139" s="1"/>
  <c r="M36" i="107" s="1"/>
  <c r="M142" i="104"/>
  <c r="M143"/>
  <c r="L14" i="103"/>
  <c r="M12" i="107"/>
  <c r="M13" s="1"/>
  <c r="M14" s="1"/>
  <c r="M174" i="104"/>
  <c r="M175"/>
  <c r="M176"/>
  <c r="M177"/>
  <c r="M178"/>
  <c r="M179"/>
  <c r="M180"/>
  <c r="M172"/>
  <c r="M61"/>
  <c r="M62"/>
  <c r="M63"/>
  <c r="M64"/>
  <c r="M65"/>
  <c r="M66"/>
  <c r="M67"/>
  <c r="M59"/>
  <c r="M24" i="107" s="1"/>
  <c r="M28" i="104"/>
  <c r="M26" s="1"/>
  <c r="M25" i="107" s="1"/>
  <c r="M29" i="104"/>
  <c r="M30"/>
  <c r="O14" i="108"/>
  <c r="BA14"/>
  <c r="BA13" s="1"/>
  <c r="BA247" s="1"/>
  <c r="O15"/>
  <c r="BA15"/>
  <c r="O16"/>
  <c r="BA16"/>
  <c r="O17"/>
  <c r="BA17"/>
  <c r="O18"/>
  <c r="BA18"/>
  <c r="O160"/>
  <c r="BA160"/>
  <c r="BA159" s="1"/>
  <c r="BA248" s="1"/>
  <c r="O161"/>
  <c r="BA161"/>
  <c r="O162"/>
  <c r="BA162"/>
  <c r="O163"/>
  <c r="BA163"/>
  <c r="O164"/>
  <c r="BA164"/>
  <c r="O20"/>
  <c r="BA20" s="1"/>
  <c r="O21"/>
  <c r="BA21" s="1"/>
  <c r="O22"/>
  <c r="BA22" s="1"/>
  <c r="O23"/>
  <c r="BA23" s="1"/>
  <c r="O24"/>
  <c r="BA24" s="1"/>
  <c r="O25"/>
  <c r="BA25" s="1"/>
  <c r="O26"/>
  <c r="BA26" s="1"/>
  <c r="O27"/>
  <c r="BA27" s="1"/>
  <c r="O28"/>
  <c r="BA28" s="1"/>
  <c r="O29"/>
  <c r="BA29" s="1"/>
  <c r="O30"/>
  <c r="BA30" s="1"/>
  <c r="O31"/>
  <c r="BA31" s="1"/>
  <c r="O32"/>
  <c r="BA32" s="1"/>
  <c r="O33"/>
  <c r="BA33" s="1"/>
  <c r="O34"/>
  <c r="BA34" s="1"/>
  <c r="O35"/>
  <c r="BA35" s="1"/>
  <c r="O167"/>
  <c r="BA167" s="1"/>
  <c r="O168"/>
  <c r="BA168" s="1"/>
  <c r="O169"/>
  <c r="BA169" s="1"/>
  <c r="O170"/>
  <c r="BA170" s="1"/>
  <c r="O171"/>
  <c r="BA171" s="1"/>
  <c r="O172"/>
  <c r="BA172" s="1"/>
  <c r="O173"/>
  <c r="BA173" s="1"/>
  <c r="O174"/>
  <c r="BA174" s="1"/>
  <c r="O175"/>
  <c r="BA175" s="1"/>
  <c r="O176"/>
  <c r="BA176" s="1"/>
  <c r="O177"/>
  <c r="BA177" s="1"/>
  <c r="O178"/>
  <c r="BA178" s="1"/>
  <c r="O179"/>
  <c r="BA179" s="1"/>
  <c r="O180"/>
  <c r="BA180" s="1"/>
  <c r="O181"/>
  <c r="BA181" s="1"/>
  <c r="O182"/>
  <c r="BA182" s="1"/>
  <c r="O39"/>
  <c r="BA39"/>
  <c r="BA38" s="1"/>
  <c r="BA255" s="1"/>
  <c r="O40"/>
  <c r="BA40"/>
  <c r="O41"/>
  <c r="BA41"/>
  <c r="O42"/>
  <c r="BA42"/>
  <c r="O43"/>
  <c r="BA43"/>
  <c r="O44"/>
  <c r="BA44"/>
  <c r="O45"/>
  <c r="BA45"/>
  <c r="O46"/>
  <c r="BA46"/>
  <c r="O47"/>
  <c r="BA47"/>
  <c r="O48"/>
  <c r="BA48"/>
  <c r="O49"/>
  <c r="BA49"/>
  <c r="O50"/>
  <c r="BA50"/>
  <c r="O51"/>
  <c r="BA51"/>
  <c r="O52"/>
  <c r="BA52"/>
  <c r="O53"/>
  <c r="BA53"/>
  <c r="O54"/>
  <c r="BA54"/>
  <c r="O62"/>
  <c r="BA62"/>
  <c r="BA61" s="1"/>
  <c r="BA259" s="1"/>
  <c r="O63"/>
  <c r="BA63"/>
  <c r="O64"/>
  <c r="BA64"/>
  <c r="O65"/>
  <c r="BA65"/>
  <c r="O66"/>
  <c r="BA66"/>
  <c r="O187"/>
  <c r="BA187"/>
  <c r="BA186" s="1"/>
  <c r="BA260" s="1"/>
  <c r="O188"/>
  <c r="BA188"/>
  <c r="O189"/>
  <c r="BA189"/>
  <c r="O190"/>
  <c r="BA190"/>
  <c r="O191"/>
  <c r="BA191"/>
  <c r="O69"/>
  <c r="BA69" s="1"/>
  <c r="O70"/>
  <c r="BA70" s="1"/>
  <c r="O71"/>
  <c r="BA71" s="1"/>
  <c r="O72"/>
  <c r="BA72" s="1"/>
  <c r="O73"/>
  <c r="BA73" s="1"/>
  <c r="O74"/>
  <c r="BA74" s="1"/>
  <c r="O75"/>
  <c r="BA75" s="1"/>
  <c r="O76"/>
  <c r="BA76" s="1"/>
  <c r="O77"/>
  <c r="BA77" s="1"/>
  <c r="O78"/>
  <c r="BA78" s="1"/>
  <c r="O79"/>
  <c r="BA79" s="1"/>
  <c r="O80"/>
  <c r="BA80" s="1"/>
  <c r="O81"/>
  <c r="BA81" s="1"/>
  <c r="O82"/>
  <c r="BA82" s="1"/>
  <c r="O83"/>
  <c r="BA83" s="1"/>
  <c r="O84"/>
  <c r="BA84" s="1"/>
  <c r="O194"/>
  <c r="BA194" s="1"/>
  <c r="O195"/>
  <c r="BA195" s="1"/>
  <c r="O196"/>
  <c r="BA196" s="1"/>
  <c r="O197"/>
  <c r="BA197" s="1"/>
  <c r="O198"/>
  <c r="BA198" s="1"/>
  <c r="O199"/>
  <c r="BA199" s="1"/>
  <c r="O200"/>
  <c r="BA200" s="1"/>
  <c r="O201"/>
  <c r="BA201" s="1"/>
  <c r="O202"/>
  <c r="BA202" s="1"/>
  <c r="O203"/>
  <c r="BA203" s="1"/>
  <c r="O204"/>
  <c r="BA204" s="1"/>
  <c r="O205"/>
  <c r="BA205" s="1"/>
  <c r="O206"/>
  <c r="BA206" s="1"/>
  <c r="O207"/>
  <c r="BA207" s="1"/>
  <c r="O208"/>
  <c r="BA208" s="1"/>
  <c r="O209"/>
  <c r="BA209" s="1"/>
  <c r="O88"/>
  <c r="BA88"/>
  <c r="BA87" s="1"/>
  <c r="BA267" s="1"/>
  <c r="O89"/>
  <c r="BA89"/>
  <c r="O90"/>
  <c r="BA90"/>
  <c r="O91"/>
  <c r="BA91"/>
  <c r="O92"/>
  <c r="BA92"/>
  <c r="O93"/>
  <c r="BA93"/>
  <c r="O94"/>
  <c r="BA94"/>
  <c r="O95"/>
  <c r="BA95"/>
  <c r="O96"/>
  <c r="BA96"/>
  <c r="O97"/>
  <c r="BA97"/>
  <c r="O98"/>
  <c r="BA98"/>
  <c r="O99"/>
  <c r="BA99"/>
  <c r="O100"/>
  <c r="BA100"/>
  <c r="O101"/>
  <c r="BA101"/>
  <c r="O102"/>
  <c r="BA102"/>
  <c r="O103"/>
  <c r="BA103"/>
  <c r="O111"/>
  <c r="BA111"/>
  <c r="BA110" s="1"/>
  <c r="BA271" s="1"/>
  <c r="O112"/>
  <c r="BA112"/>
  <c r="O113"/>
  <c r="BA113"/>
  <c r="O114"/>
  <c r="BA114"/>
  <c r="O115"/>
  <c r="BA115"/>
  <c r="O214"/>
  <c r="BA214"/>
  <c r="BA213" s="1"/>
  <c r="BA272" s="1"/>
  <c r="O215"/>
  <c r="BA215"/>
  <c r="O216"/>
  <c r="BA216"/>
  <c r="O217"/>
  <c r="BA217"/>
  <c r="O218"/>
  <c r="BA218"/>
  <c r="O118"/>
  <c r="BA118" s="1"/>
  <c r="O119"/>
  <c r="BA119" s="1"/>
  <c r="O120"/>
  <c r="BA120" s="1"/>
  <c r="O121"/>
  <c r="BA121" s="1"/>
  <c r="O122"/>
  <c r="BA122" s="1"/>
  <c r="O123"/>
  <c r="BA123" s="1"/>
  <c r="O124"/>
  <c r="BA124" s="1"/>
  <c r="O125"/>
  <c r="BA125" s="1"/>
  <c r="O126"/>
  <c r="BA126" s="1"/>
  <c r="O127"/>
  <c r="BA127" s="1"/>
  <c r="O128"/>
  <c r="BA128" s="1"/>
  <c r="O129"/>
  <c r="BA129" s="1"/>
  <c r="O130"/>
  <c r="BA130" s="1"/>
  <c r="O131"/>
  <c r="BA131" s="1"/>
  <c r="O132"/>
  <c r="BA132" s="1"/>
  <c r="O133"/>
  <c r="BA133" s="1"/>
  <c r="O221"/>
  <c r="BA221" s="1"/>
  <c r="O222"/>
  <c r="BA222" s="1"/>
  <c r="O223"/>
  <c r="BA223" s="1"/>
  <c r="O224"/>
  <c r="BA224" s="1"/>
  <c r="O225"/>
  <c r="BA225" s="1"/>
  <c r="O226"/>
  <c r="BA226" s="1"/>
  <c r="O227"/>
  <c r="BA227" s="1"/>
  <c r="O228"/>
  <c r="BA228" s="1"/>
  <c r="O229"/>
  <c r="BA229" s="1"/>
  <c r="O230"/>
  <c r="BA230" s="1"/>
  <c r="O231"/>
  <c r="BA231" s="1"/>
  <c r="O232"/>
  <c r="BA232" s="1"/>
  <c r="O233"/>
  <c r="BA233" s="1"/>
  <c r="O234"/>
  <c r="BA234" s="1"/>
  <c r="O235"/>
  <c r="BA235" s="1"/>
  <c r="O236"/>
  <c r="BA236" s="1"/>
  <c r="O137"/>
  <c r="BA137"/>
  <c r="BA136" s="1"/>
  <c r="BA279" s="1"/>
  <c r="O138"/>
  <c r="BA138"/>
  <c r="O139"/>
  <c r="BA139"/>
  <c r="O140"/>
  <c r="BA140"/>
  <c r="O141"/>
  <c r="BA141"/>
  <c r="O142"/>
  <c r="BA142"/>
  <c r="O143"/>
  <c r="BA143"/>
  <c r="O144"/>
  <c r="BA144"/>
  <c r="O145"/>
  <c r="BA145"/>
  <c r="O146"/>
  <c r="BA146"/>
  <c r="O147"/>
  <c r="BA147"/>
  <c r="O148"/>
  <c r="BA148"/>
  <c r="O149"/>
  <c r="BA149"/>
  <c r="O150"/>
  <c r="BA150"/>
  <c r="O151"/>
  <c r="BA151"/>
  <c r="O152"/>
  <c r="BA152"/>
  <c r="M273" i="104"/>
  <c r="M271" s="1"/>
  <c r="M57" i="107" s="1"/>
  <c r="M274" i="104"/>
  <c r="M275"/>
  <c r="M282"/>
  <c r="M280" s="1"/>
  <c r="M63" i="107" s="1"/>
  <c r="M283" i="104"/>
  <c r="M284"/>
  <c r="M289"/>
  <c r="M67" i="107"/>
  <c r="L50" i="103"/>
  <c r="M62" i="107"/>
  <c r="L62" i="103"/>
  <c r="M66" i="107"/>
  <c r="N190" i="104"/>
  <c r="N191"/>
  <c r="N192"/>
  <c r="N193"/>
  <c r="N194"/>
  <c r="N195"/>
  <c r="N189"/>
  <c r="N40" i="107" s="1"/>
  <c r="N197" i="104"/>
  <c r="N198"/>
  <c r="N199"/>
  <c r="N200"/>
  <c r="N201"/>
  <c r="N202"/>
  <c r="N196"/>
  <c r="N41" i="107" s="1"/>
  <c r="N204" i="104"/>
  <c r="N205"/>
  <c r="N206"/>
  <c r="N207"/>
  <c r="N208"/>
  <c r="N209"/>
  <c r="N203"/>
  <c r="N42" i="107" s="1"/>
  <c r="N211" i="104"/>
  <c r="N212"/>
  <c r="N213"/>
  <c r="N214"/>
  <c r="N215"/>
  <c r="N216"/>
  <c r="N210"/>
  <c r="N43" i="107" s="1"/>
  <c r="N218" i="104"/>
  <c r="N219"/>
  <c r="N220"/>
  <c r="N221"/>
  <c r="N222"/>
  <c r="N223"/>
  <c r="N217"/>
  <c r="N44" i="107" s="1"/>
  <c r="N225" i="104"/>
  <c r="N226"/>
  <c r="N227"/>
  <c r="N228"/>
  <c r="N229"/>
  <c r="N230"/>
  <c r="N224"/>
  <c r="N45" i="107" s="1"/>
  <c r="N232" i="104"/>
  <c r="N233"/>
  <c r="N234"/>
  <c r="N235"/>
  <c r="N236"/>
  <c r="N237"/>
  <c r="N231"/>
  <c r="N46" i="107" s="1"/>
  <c r="N239" i="104"/>
  <c r="N240"/>
  <c r="N241"/>
  <c r="N242"/>
  <c r="N243"/>
  <c r="N244"/>
  <c r="N238"/>
  <c r="N47" i="107" s="1"/>
  <c r="N246" i="104"/>
  <c r="N247"/>
  <c r="N248"/>
  <c r="N249"/>
  <c r="N250"/>
  <c r="N251"/>
  <c r="N245"/>
  <c r="N48" i="107" s="1"/>
  <c r="N253" i="104"/>
  <c r="N254"/>
  <c r="N255"/>
  <c r="N256"/>
  <c r="N257"/>
  <c r="N258"/>
  <c r="N252"/>
  <c r="N49" i="107" s="1"/>
  <c r="N260" i="104"/>
  <c r="N261"/>
  <c r="N262"/>
  <c r="N263"/>
  <c r="N264"/>
  <c r="N265"/>
  <c r="N259"/>
  <c r="N50" i="107" s="1"/>
  <c r="N73" i="104"/>
  <c r="N34" i="107"/>
  <c r="N108" i="104"/>
  <c r="N109"/>
  <c r="N110"/>
  <c r="N106"/>
  <c r="N35" i="107" s="1"/>
  <c r="N141" i="104"/>
  <c r="N139" s="1"/>
  <c r="N36" i="107" s="1"/>
  <c r="N142" i="104"/>
  <c r="N143"/>
  <c r="M14" i="103"/>
  <c r="N12" i="107"/>
  <c r="N13" s="1"/>
  <c r="N14" s="1"/>
  <c r="N174" i="104"/>
  <c r="N175"/>
  <c r="N176"/>
  <c r="N177"/>
  <c r="N178"/>
  <c r="N179"/>
  <c r="N180"/>
  <c r="N172"/>
  <c r="N61"/>
  <c r="N62"/>
  <c r="N63"/>
  <c r="N64"/>
  <c r="N65"/>
  <c r="N66"/>
  <c r="N67"/>
  <c r="N59"/>
  <c r="N24" i="107" s="1"/>
  <c r="N23" s="1"/>
  <c r="N28" i="104"/>
  <c r="N26" s="1"/>
  <c r="N25" i="107" s="1"/>
  <c r="N29" i="104"/>
  <c r="N30"/>
  <c r="P14" i="108"/>
  <c r="BB14"/>
  <c r="BB13" s="1"/>
  <c r="BB247" s="1"/>
  <c r="P15"/>
  <c r="BB15"/>
  <c r="P16"/>
  <c r="BB16"/>
  <c r="P17"/>
  <c r="BB17"/>
  <c r="P18"/>
  <c r="BB18"/>
  <c r="P160"/>
  <c r="BB160"/>
  <c r="BB159" s="1"/>
  <c r="BB248" s="1"/>
  <c r="P161"/>
  <c r="BB161"/>
  <c r="P162"/>
  <c r="BB162"/>
  <c r="P163"/>
  <c r="BB163"/>
  <c r="P164"/>
  <c r="BB164"/>
  <c r="P20"/>
  <c r="BB20" s="1"/>
  <c r="P21"/>
  <c r="BB21" s="1"/>
  <c r="P22"/>
  <c r="BB22" s="1"/>
  <c r="P23"/>
  <c r="BB23" s="1"/>
  <c r="P24"/>
  <c r="BB24" s="1"/>
  <c r="P25"/>
  <c r="BB25" s="1"/>
  <c r="P26"/>
  <c r="BB26" s="1"/>
  <c r="P27"/>
  <c r="BB27" s="1"/>
  <c r="P28"/>
  <c r="BB28" s="1"/>
  <c r="P29"/>
  <c r="BB29" s="1"/>
  <c r="P30"/>
  <c r="BB30" s="1"/>
  <c r="P31"/>
  <c r="BB31" s="1"/>
  <c r="P32"/>
  <c r="BB32" s="1"/>
  <c r="P33"/>
  <c r="BB33" s="1"/>
  <c r="P34"/>
  <c r="BB34" s="1"/>
  <c r="P35"/>
  <c r="BB35" s="1"/>
  <c r="P167"/>
  <c r="BB167" s="1"/>
  <c r="P168"/>
  <c r="BB168" s="1"/>
  <c r="P169"/>
  <c r="BB169" s="1"/>
  <c r="P170"/>
  <c r="BB170" s="1"/>
  <c r="P171"/>
  <c r="BB171" s="1"/>
  <c r="P172"/>
  <c r="BB172" s="1"/>
  <c r="P173"/>
  <c r="BB173" s="1"/>
  <c r="P174"/>
  <c r="BB174" s="1"/>
  <c r="P175"/>
  <c r="BB175" s="1"/>
  <c r="P176"/>
  <c r="BB176" s="1"/>
  <c r="P177"/>
  <c r="BB177" s="1"/>
  <c r="P178"/>
  <c r="BB178" s="1"/>
  <c r="P179"/>
  <c r="BB179" s="1"/>
  <c r="P180"/>
  <c r="BB180" s="1"/>
  <c r="P181"/>
  <c r="BB181" s="1"/>
  <c r="P182"/>
  <c r="BB182" s="1"/>
  <c r="P39"/>
  <c r="BB39"/>
  <c r="BB38" s="1"/>
  <c r="BB255" s="1"/>
  <c r="P40"/>
  <c r="BB40"/>
  <c r="P41"/>
  <c r="BB41"/>
  <c r="P42"/>
  <c r="BB42"/>
  <c r="P43"/>
  <c r="BB43"/>
  <c r="P44"/>
  <c r="BB44"/>
  <c r="P45"/>
  <c r="BB45"/>
  <c r="P46"/>
  <c r="BB46"/>
  <c r="P47"/>
  <c r="BB47"/>
  <c r="P48"/>
  <c r="BB48"/>
  <c r="P49"/>
  <c r="BB49"/>
  <c r="P50"/>
  <c r="BB50"/>
  <c r="P51"/>
  <c r="BB51"/>
  <c r="P52"/>
  <c r="BB52"/>
  <c r="P53"/>
  <c r="BB53"/>
  <c r="P54"/>
  <c r="BB54"/>
  <c r="P62"/>
  <c r="BB62"/>
  <c r="BB61" s="1"/>
  <c r="BB259" s="1"/>
  <c r="P63"/>
  <c r="BB63"/>
  <c r="P64"/>
  <c r="BB64"/>
  <c r="P65"/>
  <c r="BB65"/>
  <c r="P66"/>
  <c r="BB66"/>
  <c r="P187"/>
  <c r="BB187"/>
  <c r="BB186" s="1"/>
  <c r="BB260" s="1"/>
  <c r="P188"/>
  <c r="BB188"/>
  <c r="P189"/>
  <c r="BB189"/>
  <c r="P190"/>
  <c r="BB190"/>
  <c r="P191"/>
  <c r="BB191"/>
  <c r="P69"/>
  <c r="BB69" s="1"/>
  <c r="P70"/>
  <c r="BB70" s="1"/>
  <c r="P71"/>
  <c r="BB71" s="1"/>
  <c r="P72"/>
  <c r="BB72" s="1"/>
  <c r="P73"/>
  <c r="BB73" s="1"/>
  <c r="P74"/>
  <c r="BB74" s="1"/>
  <c r="P75"/>
  <c r="BB75" s="1"/>
  <c r="P76"/>
  <c r="BB76" s="1"/>
  <c r="P77"/>
  <c r="BB77" s="1"/>
  <c r="P78"/>
  <c r="BB78" s="1"/>
  <c r="P79"/>
  <c r="BB79" s="1"/>
  <c r="P80"/>
  <c r="BB80" s="1"/>
  <c r="P81"/>
  <c r="BB81" s="1"/>
  <c r="P82"/>
  <c r="BB82" s="1"/>
  <c r="P83"/>
  <c r="BB83" s="1"/>
  <c r="P84"/>
  <c r="BB84" s="1"/>
  <c r="P194"/>
  <c r="BB194" s="1"/>
  <c r="P195"/>
  <c r="BB195" s="1"/>
  <c r="P196"/>
  <c r="BB196" s="1"/>
  <c r="P197"/>
  <c r="BB197" s="1"/>
  <c r="P198"/>
  <c r="BB198" s="1"/>
  <c r="P199"/>
  <c r="BB199" s="1"/>
  <c r="P200"/>
  <c r="BB200" s="1"/>
  <c r="P201"/>
  <c r="BB201" s="1"/>
  <c r="P202"/>
  <c r="BB202" s="1"/>
  <c r="P203"/>
  <c r="BB203" s="1"/>
  <c r="P204"/>
  <c r="BB204" s="1"/>
  <c r="P205"/>
  <c r="BB205" s="1"/>
  <c r="P206"/>
  <c r="BB206" s="1"/>
  <c r="P207"/>
  <c r="BB207" s="1"/>
  <c r="P208"/>
  <c r="BB208" s="1"/>
  <c r="P209"/>
  <c r="BB209" s="1"/>
  <c r="P88"/>
  <c r="BB88"/>
  <c r="BB87" s="1"/>
  <c r="BB267" s="1"/>
  <c r="P89"/>
  <c r="BB89"/>
  <c r="P90"/>
  <c r="BB90"/>
  <c r="P91"/>
  <c r="BB91"/>
  <c r="P92"/>
  <c r="BB92"/>
  <c r="P93"/>
  <c r="BB93"/>
  <c r="P94"/>
  <c r="BB94"/>
  <c r="P95"/>
  <c r="BB95"/>
  <c r="P96"/>
  <c r="BB96"/>
  <c r="P97"/>
  <c r="BB97"/>
  <c r="P98"/>
  <c r="BB98"/>
  <c r="P99"/>
  <c r="BB99"/>
  <c r="P100"/>
  <c r="BB100"/>
  <c r="P101"/>
  <c r="BB101"/>
  <c r="P102"/>
  <c r="BB102"/>
  <c r="P103"/>
  <c r="BB103"/>
  <c r="P111"/>
  <c r="BB111"/>
  <c r="BB110" s="1"/>
  <c r="BB271" s="1"/>
  <c r="P112"/>
  <c r="BB112"/>
  <c r="P113"/>
  <c r="BB113"/>
  <c r="P114"/>
  <c r="BB114"/>
  <c r="P115"/>
  <c r="BB115"/>
  <c r="P214"/>
  <c r="BB214"/>
  <c r="BB213" s="1"/>
  <c r="BB272" s="1"/>
  <c r="P215"/>
  <c r="BB215"/>
  <c r="P216"/>
  <c r="BB216"/>
  <c r="P217"/>
  <c r="BB217"/>
  <c r="P218"/>
  <c r="BB218"/>
  <c r="P118"/>
  <c r="BB118" s="1"/>
  <c r="P119"/>
  <c r="BB119" s="1"/>
  <c r="P120"/>
  <c r="BB120" s="1"/>
  <c r="P121"/>
  <c r="BB121" s="1"/>
  <c r="P122"/>
  <c r="BB122" s="1"/>
  <c r="P123"/>
  <c r="BB123" s="1"/>
  <c r="P124"/>
  <c r="BB124" s="1"/>
  <c r="P125"/>
  <c r="BB125" s="1"/>
  <c r="P126"/>
  <c r="BB126" s="1"/>
  <c r="P127"/>
  <c r="BB127" s="1"/>
  <c r="P128"/>
  <c r="BB128" s="1"/>
  <c r="P129"/>
  <c r="BB129" s="1"/>
  <c r="P130"/>
  <c r="BB130" s="1"/>
  <c r="P131"/>
  <c r="BB131" s="1"/>
  <c r="P132"/>
  <c r="BB132" s="1"/>
  <c r="P133"/>
  <c r="BB133" s="1"/>
  <c r="P221"/>
  <c r="BB221" s="1"/>
  <c r="P222"/>
  <c r="BB222" s="1"/>
  <c r="P223"/>
  <c r="BB223" s="1"/>
  <c r="P224"/>
  <c r="BB224" s="1"/>
  <c r="P225"/>
  <c r="BB225" s="1"/>
  <c r="P226"/>
  <c r="BB226" s="1"/>
  <c r="P227"/>
  <c r="BB227" s="1"/>
  <c r="P228"/>
  <c r="BB228" s="1"/>
  <c r="P229"/>
  <c r="BB229" s="1"/>
  <c r="P230"/>
  <c r="BB230" s="1"/>
  <c r="P231"/>
  <c r="BB231" s="1"/>
  <c r="P232"/>
  <c r="BB232" s="1"/>
  <c r="P233"/>
  <c r="BB233" s="1"/>
  <c r="P234"/>
  <c r="BB234" s="1"/>
  <c r="P235"/>
  <c r="BB235" s="1"/>
  <c r="P236"/>
  <c r="BB236" s="1"/>
  <c r="P137"/>
  <c r="BB137"/>
  <c r="BB136" s="1"/>
  <c r="BB279" s="1"/>
  <c r="P138"/>
  <c r="BB138"/>
  <c r="P139"/>
  <c r="BB139"/>
  <c r="P140"/>
  <c r="BB140"/>
  <c r="P141"/>
  <c r="BB141"/>
  <c r="P142"/>
  <c r="BB142"/>
  <c r="P143"/>
  <c r="BB143"/>
  <c r="P144"/>
  <c r="BB144"/>
  <c r="P145"/>
  <c r="BB145"/>
  <c r="P146"/>
  <c r="BB146"/>
  <c r="P147"/>
  <c r="BB147"/>
  <c r="P148"/>
  <c r="BB148"/>
  <c r="P149"/>
  <c r="BB149"/>
  <c r="P150"/>
  <c r="BB150"/>
  <c r="P151"/>
  <c r="BB151"/>
  <c r="P152"/>
  <c r="BB152"/>
  <c r="N273" i="104"/>
  <c r="N271" s="1"/>
  <c r="N57" i="107" s="1"/>
  <c r="N274" i="104"/>
  <c r="N275"/>
  <c r="N282"/>
  <c r="N280" s="1"/>
  <c r="N63" i="107" s="1"/>
  <c r="N283" i="104"/>
  <c r="N284"/>
  <c r="N289"/>
  <c r="N67" i="107"/>
  <c r="M50" i="103"/>
  <c r="N62" i="107"/>
  <c r="M62" i="103"/>
  <c r="N66" i="107"/>
  <c r="O190" i="104"/>
  <c r="O191"/>
  <c r="O192"/>
  <c r="O193"/>
  <c r="O194"/>
  <c r="O195"/>
  <c r="O189"/>
  <c r="O40" i="107" s="1"/>
  <c r="O197" i="104"/>
  <c r="O198"/>
  <c r="O199"/>
  <c r="O200"/>
  <c r="O201"/>
  <c r="O202"/>
  <c r="O196"/>
  <c r="O41" i="107" s="1"/>
  <c r="O204" i="104"/>
  <c r="O205"/>
  <c r="O206"/>
  <c r="O207"/>
  <c r="O208"/>
  <c r="O209"/>
  <c r="O203"/>
  <c r="O42" i="107" s="1"/>
  <c r="O211" i="104"/>
  <c r="O212"/>
  <c r="O213"/>
  <c r="O214"/>
  <c r="O215"/>
  <c r="O216"/>
  <c r="O210"/>
  <c r="O43" i="107" s="1"/>
  <c r="O218" i="104"/>
  <c r="O219"/>
  <c r="O220"/>
  <c r="O221"/>
  <c r="O222"/>
  <c r="O223"/>
  <c r="O217"/>
  <c r="O44" i="107" s="1"/>
  <c r="O225" i="104"/>
  <c r="O226"/>
  <c r="O227"/>
  <c r="O228"/>
  <c r="O229"/>
  <c r="O230"/>
  <c r="O224"/>
  <c r="O45" i="107" s="1"/>
  <c r="O232" i="104"/>
  <c r="O233"/>
  <c r="O234"/>
  <c r="O235"/>
  <c r="O236"/>
  <c r="O237"/>
  <c r="O231"/>
  <c r="O46" i="107" s="1"/>
  <c r="O239" i="104"/>
  <c r="O240"/>
  <c r="O241"/>
  <c r="O242"/>
  <c r="O243"/>
  <c r="O244"/>
  <c r="O238"/>
  <c r="O47" i="107" s="1"/>
  <c r="O246" i="104"/>
  <c r="O247"/>
  <c r="O248"/>
  <c r="O249"/>
  <c r="O250"/>
  <c r="O251"/>
  <c r="O245"/>
  <c r="O48" i="107" s="1"/>
  <c r="O253" i="104"/>
  <c r="O254"/>
  <c r="O255"/>
  <c r="O256"/>
  <c r="O257"/>
  <c r="O258"/>
  <c r="O252"/>
  <c r="O49" i="107" s="1"/>
  <c r="O260" i="104"/>
  <c r="O261"/>
  <c r="O262"/>
  <c r="O263"/>
  <c r="O264"/>
  <c r="O265"/>
  <c r="O259"/>
  <c r="O50" i="107" s="1"/>
  <c r="O73" i="104"/>
  <c r="O34" i="107"/>
  <c r="O108" i="104"/>
  <c r="O109"/>
  <c r="O110"/>
  <c r="O106"/>
  <c r="O35" i="107" s="1"/>
  <c r="O141" i="104"/>
  <c r="O142"/>
  <c r="O143"/>
  <c r="N14" i="103"/>
  <c r="O12" i="107"/>
  <c r="O13" s="1"/>
  <c r="O14"/>
  <c r="BC239" i="108" s="1"/>
  <c r="BC240" s="1"/>
  <c r="BC241" s="1"/>
  <c r="O28" i="107" s="1"/>
  <c r="O174" i="104"/>
  <c r="O175"/>
  <c r="O176"/>
  <c r="O177"/>
  <c r="O178"/>
  <c r="O179"/>
  <c r="O180"/>
  <c r="O172"/>
  <c r="O61"/>
  <c r="O62"/>
  <c r="O63"/>
  <c r="O64"/>
  <c r="O65"/>
  <c r="O66"/>
  <c r="O67"/>
  <c r="O59"/>
  <c r="O28"/>
  <c r="O26" s="1"/>
  <c r="O25" i="107" s="1"/>
  <c r="O29" i="104"/>
  <c r="O30"/>
  <c r="J6" i="105"/>
  <c r="J11" s="1"/>
  <c r="O18" i="107" s="1"/>
  <c r="Q14" i="108"/>
  <c r="BC14"/>
  <c r="BC13" s="1"/>
  <c r="BC247" s="1"/>
  <c r="Q15"/>
  <c r="BC15"/>
  <c r="Q16"/>
  <c r="BC16"/>
  <c r="Q17"/>
  <c r="BC17"/>
  <c r="Q18"/>
  <c r="BC18"/>
  <c r="Q160"/>
  <c r="BC160"/>
  <c r="BC159" s="1"/>
  <c r="BC248" s="1"/>
  <c r="Q161"/>
  <c r="BC161"/>
  <c r="Q162"/>
  <c r="BC162"/>
  <c r="Q163"/>
  <c r="BC163"/>
  <c r="Q164"/>
  <c r="BC164"/>
  <c r="Q20"/>
  <c r="BC20" s="1"/>
  <c r="Q21"/>
  <c r="BC21" s="1"/>
  <c r="Q22"/>
  <c r="BC22" s="1"/>
  <c r="Q23"/>
  <c r="BC23" s="1"/>
  <c r="Q24"/>
  <c r="BC24" s="1"/>
  <c r="Q25"/>
  <c r="BC25" s="1"/>
  <c r="Q26"/>
  <c r="BC26" s="1"/>
  <c r="Q27"/>
  <c r="BC27" s="1"/>
  <c r="Q28"/>
  <c r="BC28" s="1"/>
  <c r="Q29"/>
  <c r="BC29" s="1"/>
  <c r="Q30"/>
  <c r="BC30" s="1"/>
  <c r="Q31"/>
  <c r="BC31" s="1"/>
  <c r="Q32"/>
  <c r="BC32" s="1"/>
  <c r="Q33"/>
  <c r="BC33" s="1"/>
  <c r="Q34"/>
  <c r="BC34" s="1"/>
  <c r="Q35"/>
  <c r="BC35" s="1"/>
  <c r="Q167"/>
  <c r="BC167" s="1"/>
  <c r="Q168"/>
  <c r="BC168" s="1"/>
  <c r="Q169"/>
  <c r="BC169" s="1"/>
  <c r="Q170"/>
  <c r="BC170" s="1"/>
  <c r="Q171"/>
  <c r="BC171" s="1"/>
  <c r="Q172"/>
  <c r="BC172" s="1"/>
  <c r="Q173"/>
  <c r="BC173" s="1"/>
  <c r="Q174"/>
  <c r="BC174" s="1"/>
  <c r="Q175"/>
  <c r="BC175" s="1"/>
  <c r="Q176"/>
  <c r="BC176" s="1"/>
  <c r="Q177"/>
  <c r="BC177" s="1"/>
  <c r="Q178"/>
  <c r="BC178" s="1"/>
  <c r="Q179"/>
  <c r="BC179" s="1"/>
  <c r="Q180"/>
  <c r="BC180" s="1"/>
  <c r="Q181"/>
  <c r="BC181" s="1"/>
  <c r="Q182"/>
  <c r="BC182" s="1"/>
  <c r="Q39"/>
  <c r="BC39"/>
  <c r="BC38" s="1"/>
  <c r="BC255" s="1"/>
  <c r="Q40"/>
  <c r="BC40"/>
  <c r="Q41"/>
  <c r="BC41"/>
  <c r="Q42"/>
  <c r="BC42"/>
  <c r="Q43"/>
  <c r="BC43"/>
  <c r="Q44"/>
  <c r="BC44"/>
  <c r="Q45"/>
  <c r="BC45"/>
  <c r="Q46"/>
  <c r="BC46"/>
  <c r="Q47"/>
  <c r="BC47"/>
  <c r="Q48"/>
  <c r="BC48"/>
  <c r="Q49"/>
  <c r="BC49"/>
  <c r="Q50"/>
  <c r="BC50"/>
  <c r="Q51"/>
  <c r="BC51"/>
  <c r="Q52"/>
  <c r="BC52"/>
  <c r="Q53"/>
  <c r="BC53"/>
  <c r="Q54"/>
  <c r="BC54"/>
  <c r="Q62"/>
  <c r="BC62"/>
  <c r="BC61" s="1"/>
  <c r="BC259" s="1"/>
  <c r="Q63"/>
  <c r="BC63"/>
  <c r="Q64"/>
  <c r="BC64"/>
  <c r="Q65"/>
  <c r="BC65"/>
  <c r="Q66"/>
  <c r="BC66"/>
  <c r="Q187"/>
  <c r="BC187"/>
  <c r="BC186" s="1"/>
  <c r="BC260" s="1"/>
  <c r="Q188"/>
  <c r="BC188"/>
  <c r="Q189"/>
  <c r="BC189"/>
  <c r="Q190"/>
  <c r="BC190"/>
  <c r="Q191"/>
  <c r="BC191"/>
  <c r="Q69"/>
  <c r="BC69" s="1"/>
  <c r="Q70"/>
  <c r="BC70" s="1"/>
  <c r="Q71"/>
  <c r="BC71" s="1"/>
  <c r="Q72"/>
  <c r="BC72" s="1"/>
  <c r="Q73"/>
  <c r="BC73" s="1"/>
  <c r="Q74"/>
  <c r="BC74" s="1"/>
  <c r="Q75"/>
  <c r="BC75" s="1"/>
  <c r="Q76"/>
  <c r="BC76" s="1"/>
  <c r="Q77"/>
  <c r="BC77" s="1"/>
  <c r="Q78"/>
  <c r="BC78" s="1"/>
  <c r="Q79"/>
  <c r="BC79" s="1"/>
  <c r="Q80"/>
  <c r="BC80" s="1"/>
  <c r="Q81"/>
  <c r="BC81" s="1"/>
  <c r="Q82"/>
  <c r="BC82" s="1"/>
  <c r="Q83"/>
  <c r="BC83" s="1"/>
  <c r="Q84"/>
  <c r="BC84" s="1"/>
  <c r="Q194"/>
  <c r="BC194" s="1"/>
  <c r="Q195"/>
  <c r="BC195" s="1"/>
  <c r="Q196"/>
  <c r="BC196" s="1"/>
  <c r="Q197"/>
  <c r="BC197" s="1"/>
  <c r="Q198"/>
  <c r="BC198" s="1"/>
  <c r="Q199"/>
  <c r="BC199" s="1"/>
  <c r="Q200"/>
  <c r="BC200" s="1"/>
  <c r="Q201"/>
  <c r="BC201" s="1"/>
  <c r="Q202"/>
  <c r="BC202" s="1"/>
  <c r="Q203"/>
  <c r="BC203" s="1"/>
  <c r="Q204"/>
  <c r="BC204" s="1"/>
  <c r="Q205"/>
  <c r="BC205" s="1"/>
  <c r="Q206"/>
  <c r="BC206" s="1"/>
  <c r="Q207"/>
  <c r="BC207" s="1"/>
  <c r="Q208"/>
  <c r="BC208" s="1"/>
  <c r="Q209"/>
  <c r="BC209" s="1"/>
  <c r="Q88"/>
  <c r="BC88"/>
  <c r="BC87" s="1"/>
  <c r="BC267" s="1"/>
  <c r="Q89"/>
  <c r="BC89"/>
  <c r="Q90"/>
  <c r="BC90"/>
  <c r="Q91"/>
  <c r="BC91"/>
  <c r="Q92"/>
  <c r="BC92"/>
  <c r="Q93"/>
  <c r="BC93"/>
  <c r="Q94"/>
  <c r="BC94"/>
  <c r="Q95"/>
  <c r="BC95"/>
  <c r="Q96"/>
  <c r="BC96"/>
  <c r="Q97"/>
  <c r="BC97"/>
  <c r="Q98"/>
  <c r="BC98"/>
  <c r="Q99"/>
  <c r="BC99"/>
  <c r="Q100"/>
  <c r="BC100"/>
  <c r="Q101"/>
  <c r="BC101"/>
  <c r="Q102"/>
  <c r="BC102"/>
  <c r="Q103"/>
  <c r="BC103"/>
  <c r="Q111"/>
  <c r="BC111"/>
  <c r="BC110" s="1"/>
  <c r="BC271" s="1"/>
  <c r="Q112"/>
  <c r="BC112"/>
  <c r="Q113"/>
  <c r="BC113"/>
  <c r="Q114"/>
  <c r="BC114"/>
  <c r="Q115"/>
  <c r="BC115"/>
  <c r="Q214"/>
  <c r="BC214"/>
  <c r="BC213" s="1"/>
  <c r="BC272" s="1"/>
  <c r="Q215"/>
  <c r="BC215"/>
  <c r="Q216"/>
  <c r="BC216"/>
  <c r="Q217"/>
  <c r="BC217"/>
  <c r="Q218"/>
  <c r="BC218"/>
  <c r="Q118"/>
  <c r="BC118" s="1"/>
  <c r="Q119"/>
  <c r="BC119" s="1"/>
  <c r="Q120"/>
  <c r="BC120" s="1"/>
  <c r="Q121"/>
  <c r="BC121" s="1"/>
  <c r="Q122"/>
  <c r="BC122" s="1"/>
  <c r="Q123"/>
  <c r="BC123" s="1"/>
  <c r="Q124"/>
  <c r="BC124" s="1"/>
  <c r="Q125"/>
  <c r="BC125" s="1"/>
  <c r="Q126"/>
  <c r="BC126" s="1"/>
  <c r="Q127"/>
  <c r="BC127" s="1"/>
  <c r="Q128"/>
  <c r="BC128" s="1"/>
  <c r="Q129"/>
  <c r="BC129" s="1"/>
  <c r="Q130"/>
  <c r="BC130" s="1"/>
  <c r="Q131"/>
  <c r="BC131" s="1"/>
  <c r="Q132"/>
  <c r="BC132" s="1"/>
  <c r="Q133"/>
  <c r="BC133" s="1"/>
  <c r="Q221"/>
  <c r="BC221" s="1"/>
  <c r="Q222"/>
  <c r="BC222" s="1"/>
  <c r="Q223"/>
  <c r="BC223" s="1"/>
  <c r="Q224"/>
  <c r="BC224" s="1"/>
  <c r="Q225"/>
  <c r="BC225" s="1"/>
  <c r="Q226"/>
  <c r="BC226" s="1"/>
  <c r="Q227"/>
  <c r="BC227" s="1"/>
  <c r="Q228"/>
  <c r="BC228" s="1"/>
  <c r="Q229"/>
  <c r="BC229" s="1"/>
  <c r="Q230"/>
  <c r="BC230" s="1"/>
  <c r="Q231"/>
  <c r="BC231" s="1"/>
  <c r="Q232"/>
  <c r="BC232" s="1"/>
  <c r="Q233"/>
  <c r="BC233" s="1"/>
  <c r="Q234"/>
  <c r="BC234" s="1"/>
  <c r="Q235"/>
  <c r="BC235" s="1"/>
  <c r="Q236"/>
  <c r="BC236" s="1"/>
  <c r="Q137"/>
  <c r="BC137"/>
  <c r="BC136" s="1"/>
  <c r="BC279" s="1"/>
  <c r="Q138"/>
  <c r="BC138"/>
  <c r="Q139"/>
  <c r="BC139"/>
  <c r="Q140"/>
  <c r="BC140"/>
  <c r="Q141"/>
  <c r="BC141"/>
  <c r="Q142"/>
  <c r="BC142"/>
  <c r="Q143"/>
  <c r="BC143"/>
  <c r="Q144"/>
  <c r="BC144"/>
  <c r="Q145"/>
  <c r="BC145"/>
  <c r="Q146"/>
  <c r="BC146"/>
  <c r="Q147"/>
  <c r="BC147"/>
  <c r="Q148"/>
  <c r="BC148"/>
  <c r="Q149"/>
  <c r="BC149"/>
  <c r="Q150"/>
  <c r="BC150"/>
  <c r="Q151"/>
  <c r="BC151"/>
  <c r="Q152"/>
  <c r="BC152"/>
  <c r="O273" i="104"/>
  <c r="O271" s="1"/>
  <c r="O57" i="107" s="1"/>
  <c r="O274" i="104"/>
  <c r="O275"/>
  <c r="O282"/>
  <c r="O280" s="1"/>
  <c r="O63" i="107" s="1"/>
  <c r="O283" i="104"/>
  <c r="O284"/>
  <c r="O289"/>
  <c r="O67" i="107"/>
  <c r="N50" i="103"/>
  <c r="O62" i="107"/>
  <c r="N62" i="103"/>
  <c r="O66" i="107"/>
  <c r="P190" i="104"/>
  <c r="P191"/>
  <c r="P192"/>
  <c r="P193"/>
  <c r="P194"/>
  <c r="P195"/>
  <c r="P189"/>
  <c r="P40" i="107" s="1"/>
  <c r="P197" i="104"/>
  <c r="P198"/>
  <c r="P199"/>
  <c r="P200"/>
  <c r="P201"/>
  <c r="P202"/>
  <c r="P196"/>
  <c r="P41" i="107" s="1"/>
  <c r="P204" i="104"/>
  <c r="P205"/>
  <c r="P206"/>
  <c r="P207"/>
  <c r="P208"/>
  <c r="P209"/>
  <c r="P203"/>
  <c r="P42" i="107" s="1"/>
  <c r="P211" i="104"/>
  <c r="P212"/>
  <c r="P213"/>
  <c r="P214"/>
  <c r="P215"/>
  <c r="P216"/>
  <c r="P210"/>
  <c r="P43" i="107" s="1"/>
  <c r="P218" i="104"/>
  <c r="P219"/>
  <c r="P220"/>
  <c r="P221"/>
  <c r="P222"/>
  <c r="P223"/>
  <c r="P217"/>
  <c r="P44" i="107" s="1"/>
  <c r="P225" i="104"/>
  <c r="P226"/>
  <c r="P227"/>
  <c r="P228"/>
  <c r="P229"/>
  <c r="P230"/>
  <c r="P224"/>
  <c r="P45" i="107" s="1"/>
  <c r="P232" i="104"/>
  <c r="P233"/>
  <c r="P234"/>
  <c r="P235"/>
  <c r="P236"/>
  <c r="P237"/>
  <c r="P231"/>
  <c r="P46" i="107" s="1"/>
  <c r="P239" i="104"/>
  <c r="P240"/>
  <c r="P241"/>
  <c r="P242"/>
  <c r="P243"/>
  <c r="P244"/>
  <c r="P238"/>
  <c r="P47" i="107" s="1"/>
  <c r="P246" i="104"/>
  <c r="P247"/>
  <c r="P248"/>
  <c r="P249"/>
  <c r="P250"/>
  <c r="P251"/>
  <c r="P245"/>
  <c r="P48" i="107" s="1"/>
  <c r="P253" i="104"/>
  <c r="P254"/>
  <c r="P255"/>
  <c r="P256"/>
  <c r="P257"/>
  <c r="P258"/>
  <c r="P252"/>
  <c r="P49" i="107" s="1"/>
  <c r="P260" i="104"/>
  <c r="P261"/>
  <c r="P262"/>
  <c r="P263"/>
  <c r="P264"/>
  <c r="P265"/>
  <c r="P259"/>
  <c r="P50" i="107" s="1"/>
  <c r="P73" i="104"/>
  <c r="P34" i="107"/>
  <c r="P108" i="104"/>
  <c r="P109"/>
  <c r="P110"/>
  <c r="P106"/>
  <c r="P35" i="107" s="1"/>
  <c r="P141" i="104"/>
  <c r="P139" s="1"/>
  <c r="P36" i="107" s="1"/>
  <c r="P142" i="104"/>
  <c r="P143"/>
  <c r="O14" i="103"/>
  <c r="P12" i="107"/>
  <c r="P13" s="1"/>
  <c r="P14" s="1"/>
  <c r="P174" i="104"/>
  <c r="P175"/>
  <c r="P176"/>
  <c r="P177"/>
  <c r="P178"/>
  <c r="P179"/>
  <c r="P180"/>
  <c r="P172"/>
  <c r="P61"/>
  <c r="P62"/>
  <c r="P63"/>
  <c r="P64"/>
  <c r="P65"/>
  <c r="P66"/>
  <c r="P67"/>
  <c r="P59"/>
  <c r="P24" i="107" s="1"/>
  <c r="P23" s="1"/>
  <c r="P28" i="104"/>
  <c r="P26" s="1"/>
  <c r="P25" i="107" s="1"/>
  <c r="P29" i="104"/>
  <c r="P30"/>
  <c r="R14" i="108"/>
  <c r="BD14"/>
  <c r="BD13" s="1"/>
  <c r="BD247" s="1"/>
  <c r="R15"/>
  <c r="BD15"/>
  <c r="R16"/>
  <c r="BD16"/>
  <c r="R17"/>
  <c r="BD17"/>
  <c r="R18"/>
  <c r="BD18"/>
  <c r="R160"/>
  <c r="BD160"/>
  <c r="BD159" s="1"/>
  <c r="BD248" s="1"/>
  <c r="R161"/>
  <c r="BD161"/>
  <c r="R162"/>
  <c r="BD162"/>
  <c r="R163"/>
  <c r="BD163"/>
  <c r="R164"/>
  <c r="BD164"/>
  <c r="R20"/>
  <c r="BD20" s="1"/>
  <c r="R21"/>
  <c r="BD21" s="1"/>
  <c r="R22"/>
  <c r="BD22" s="1"/>
  <c r="R23"/>
  <c r="BD23" s="1"/>
  <c r="R24"/>
  <c r="BD24" s="1"/>
  <c r="R25"/>
  <c r="BD25" s="1"/>
  <c r="R26"/>
  <c r="BD26" s="1"/>
  <c r="R27"/>
  <c r="BD27" s="1"/>
  <c r="R28"/>
  <c r="BD28" s="1"/>
  <c r="R29"/>
  <c r="BD29" s="1"/>
  <c r="R30"/>
  <c r="BD30" s="1"/>
  <c r="R31"/>
  <c r="BD31" s="1"/>
  <c r="R32"/>
  <c r="BD32" s="1"/>
  <c r="R33"/>
  <c r="BD33" s="1"/>
  <c r="R34"/>
  <c r="BD34" s="1"/>
  <c r="R35"/>
  <c r="BD35" s="1"/>
  <c r="R167"/>
  <c r="BD167" s="1"/>
  <c r="R168"/>
  <c r="BD168" s="1"/>
  <c r="R169"/>
  <c r="BD169" s="1"/>
  <c r="R170"/>
  <c r="BD170" s="1"/>
  <c r="R171"/>
  <c r="BD171" s="1"/>
  <c r="R172"/>
  <c r="BD172" s="1"/>
  <c r="R173"/>
  <c r="BD173" s="1"/>
  <c r="R174"/>
  <c r="BD174" s="1"/>
  <c r="R175"/>
  <c r="BD175" s="1"/>
  <c r="R176"/>
  <c r="BD176" s="1"/>
  <c r="R177"/>
  <c r="BD177" s="1"/>
  <c r="R178"/>
  <c r="BD178" s="1"/>
  <c r="R179"/>
  <c r="BD179" s="1"/>
  <c r="R180"/>
  <c r="BD180" s="1"/>
  <c r="R181"/>
  <c r="BD181" s="1"/>
  <c r="R182"/>
  <c r="BD182" s="1"/>
  <c r="R39"/>
  <c r="BD39"/>
  <c r="BD38" s="1"/>
  <c r="BD255" s="1"/>
  <c r="R40"/>
  <c r="BD40"/>
  <c r="R41"/>
  <c r="BD41"/>
  <c r="R42"/>
  <c r="BD42"/>
  <c r="R43"/>
  <c r="BD43"/>
  <c r="R44"/>
  <c r="BD44"/>
  <c r="R45"/>
  <c r="BD45"/>
  <c r="R46"/>
  <c r="BD46"/>
  <c r="R47"/>
  <c r="BD47"/>
  <c r="R48"/>
  <c r="BD48"/>
  <c r="R49"/>
  <c r="BD49"/>
  <c r="R50"/>
  <c r="BD50"/>
  <c r="R51"/>
  <c r="BD51"/>
  <c r="R52"/>
  <c r="BD52"/>
  <c r="R53"/>
  <c r="BD53"/>
  <c r="R54"/>
  <c r="BD54"/>
  <c r="R62"/>
  <c r="BD62"/>
  <c r="BD61" s="1"/>
  <c r="BD259" s="1"/>
  <c r="R63"/>
  <c r="BD63"/>
  <c r="R64"/>
  <c r="BD64"/>
  <c r="R65"/>
  <c r="BD65"/>
  <c r="R66"/>
  <c r="BD66"/>
  <c r="R187"/>
  <c r="BD187"/>
  <c r="BD186" s="1"/>
  <c r="BD260" s="1"/>
  <c r="R188"/>
  <c r="BD188"/>
  <c r="R189"/>
  <c r="BD189"/>
  <c r="R190"/>
  <c r="BD190"/>
  <c r="R191"/>
  <c r="BD191"/>
  <c r="R69"/>
  <c r="BD69" s="1"/>
  <c r="R70"/>
  <c r="BD70" s="1"/>
  <c r="R71"/>
  <c r="BD71" s="1"/>
  <c r="R72"/>
  <c r="BD72" s="1"/>
  <c r="R73"/>
  <c r="BD73" s="1"/>
  <c r="R74"/>
  <c r="BD74" s="1"/>
  <c r="R75"/>
  <c r="BD75" s="1"/>
  <c r="R76"/>
  <c r="BD76" s="1"/>
  <c r="R77"/>
  <c r="BD77" s="1"/>
  <c r="R78"/>
  <c r="BD78" s="1"/>
  <c r="R79"/>
  <c r="BD79" s="1"/>
  <c r="R80"/>
  <c r="BD80" s="1"/>
  <c r="R81"/>
  <c r="BD81" s="1"/>
  <c r="R82"/>
  <c r="BD82" s="1"/>
  <c r="R83"/>
  <c r="BD83" s="1"/>
  <c r="R84"/>
  <c r="BD84" s="1"/>
  <c r="BD68"/>
  <c r="BD263" s="1"/>
  <c r="R194"/>
  <c r="BD194" s="1"/>
  <c r="R195"/>
  <c r="BD195" s="1"/>
  <c r="R196"/>
  <c r="BD196" s="1"/>
  <c r="R197"/>
  <c r="BD197" s="1"/>
  <c r="R198"/>
  <c r="BD198" s="1"/>
  <c r="R199"/>
  <c r="BD199" s="1"/>
  <c r="BD193" s="1"/>
  <c r="BD264" s="1"/>
  <c r="BD265" s="1"/>
  <c r="R200"/>
  <c r="BD200" s="1"/>
  <c r="R201"/>
  <c r="BD201" s="1"/>
  <c r="R202"/>
  <c r="BD202" s="1"/>
  <c r="R203"/>
  <c r="BD203" s="1"/>
  <c r="R204"/>
  <c r="BD204" s="1"/>
  <c r="R205"/>
  <c r="BD205" s="1"/>
  <c r="R206"/>
  <c r="BD206" s="1"/>
  <c r="R207"/>
  <c r="BD207" s="1"/>
  <c r="R208"/>
  <c r="BD208" s="1"/>
  <c r="R209"/>
  <c r="BD209" s="1"/>
  <c r="R88"/>
  <c r="BD88"/>
  <c r="R89"/>
  <c r="BD89"/>
  <c r="R90"/>
  <c r="BD90"/>
  <c r="R91"/>
  <c r="BD91"/>
  <c r="R92"/>
  <c r="BD92"/>
  <c r="R93"/>
  <c r="BD93"/>
  <c r="R94"/>
  <c r="BD94"/>
  <c r="R95"/>
  <c r="BD95"/>
  <c r="R96"/>
  <c r="BD96"/>
  <c r="R97"/>
  <c r="BD97"/>
  <c r="R98"/>
  <c r="BD98"/>
  <c r="R99"/>
  <c r="BD99"/>
  <c r="R100"/>
  <c r="BD100"/>
  <c r="R101"/>
  <c r="BD101"/>
  <c r="R102"/>
  <c r="BD102"/>
  <c r="R103"/>
  <c r="BD103"/>
  <c r="R111"/>
  <c r="BD111"/>
  <c r="R112"/>
  <c r="BD112"/>
  <c r="R113"/>
  <c r="BD113"/>
  <c r="R114"/>
  <c r="BD114"/>
  <c r="R115"/>
  <c r="BD115"/>
  <c r="R214"/>
  <c r="BD214"/>
  <c r="R215"/>
  <c r="BD215"/>
  <c r="R216"/>
  <c r="BD216"/>
  <c r="R217"/>
  <c r="BD217"/>
  <c r="R218"/>
  <c r="BD218"/>
  <c r="R118"/>
  <c r="BD118" s="1"/>
  <c r="R119"/>
  <c r="BD119" s="1"/>
  <c r="BD117" s="1"/>
  <c r="BD275" s="1"/>
  <c r="R120"/>
  <c r="BD120" s="1"/>
  <c r="R121"/>
  <c r="BD121" s="1"/>
  <c r="R122"/>
  <c r="BD122"/>
  <c r="R123"/>
  <c r="BD123"/>
  <c r="R124"/>
  <c r="BD124"/>
  <c r="R125"/>
  <c r="BD125"/>
  <c r="R126"/>
  <c r="BD126"/>
  <c r="R127"/>
  <c r="BD127"/>
  <c r="R128"/>
  <c r="BD128"/>
  <c r="R129"/>
  <c r="BD129"/>
  <c r="R130"/>
  <c r="BD130"/>
  <c r="R131"/>
  <c r="BD131"/>
  <c r="R132"/>
  <c r="BD132"/>
  <c r="R133"/>
  <c r="BD133"/>
  <c r="R221"/>
  <c r="BD221"/>
  <c r="BD220" s="1"/>
  <c r="BD276" s="1"/>
  <c r="R222"/>
  <c r="BD222"/>
  <c r="R223"/>
  <c r="BD223"/>
  <c r="R224"/>
  <c r="BD224"/>
  <c r="R225"/>
  <c r="BD225"/>
  <c r="R226"/>
  <c r="BD226"/>
  <c r="R227"/>
  <c r="BD227"/>
  <c r="R228"/>
  <c r="BD228"/>
  <c r="R229"/>
  <c r="BD229"/>
  <c r="R230"/>
  <c r="BD230"/>
  <c r="R231"/>
  <c r="BD231"/>
  <c r="R232"/>
  <c r="BD232"/>
  <c r="R233"/>
  <c r="BD233"/>
  <c r="R234"/>
  <c r="BD234"/>
  <c r="R235"/>
  <c r="BD235"/>
  <c r="R236"/>
  <c r="BD236"/>
  <c r="R137"/>
  <c r="BD137" s="1"/>
  <c r="R138"/>
  <c r="BD138" s="1"/>
  <c r="R139"/>
  <c r="BD139" s="1"/>
  <c r="R140"/>
  <c r="BD140" s="1"/>
  <c r="R141"/>
  <c r="BD141" s="1"/>
  <c r="R142"/>
  <c r="BD142" s="1"/>
  <c r="R143"/>
  <c r="BD143" s="1"/>
  <c r="R144"/>
  <c r="BD144" s="1"/>
  <c r="R145"/>
  <c r="BD145" s="1"/>
  <c r="R146"/>
  <c r="BD146" s="1"/>
  <c r="R147"/>
  <c r="BD147" s="1"/>
  <c r="R148"/>
  <c r="BD148" s="1"/>
  <c r="R149"/>
  <c r="BD149" s="1"/>
  <c r="R150"/>
  <c r="BD150" s="1"/>
  <c r="R151"/>
  <c r="BD151" s="1"/>
  <c r="R152"/>
  <c r="BD152" s="1"/>
  <c r="P273" i="104"/>
  <c r="P274"/>
  <c r="P275"/>
  <c r="P271"/>
  <c r="P57" i="107" s="1"/>
  <c r="O57" i="113" s="1"/>
  <c r="P282" i="104"/>
  <c r="P283"/>
  <c r="P284"/>
  <c r="P280"/>
  <c r="P63" i="107" s="1"/>
  <c r="P289" i="104"/>
  <c r="P67" i="107" s="1"/>
  <c r="O50" i="103"/>
  <c r="P62" i="107" s="1"/>
  <c r="O62" i="103"/>
  <c r="P66" i="107" s="1"/>
  <c r="Q190" i="104"/>
  <c r="Q191"/>
  <c r="Q189" s="1"/>
  <c r="Q40" i="107" s="1"/>
  <c r="Q192" i="104"/>
  <c r="Q193"/>
  <c r="Q194"/>
  <c r="Q195"/>
  <c r="Q197"/>
  <c r="Q198"/>
  <c r="Q196" s="1"/>
  <c r="Q41" i="107" s="1"/>
  <c r="Q199" i="104"/>
  <c r="Q200"/>
  <c r="Q201"/>
  <c r="Q202"/>
  <c r="Q204"/>
  <c r="Q205"/>
  <c r="Q203" s="1"/>
  <c r="Q42" i="107" s="1"/>
  <c r="Q206" i="104"/>
  <c r="Q207"/>
  <c r="Q208"/>
  <c r="Q209"/>
  <c r="Q211"/>
  <c r="Q212"/>
  <c r="Q210" s="1"/>
  <c r="Q43" i="107" s="1"/>
  <c r="Q213" i="104"/>
  <c r="Q214"/>
  <c r="Q215"/>
  <c r="Q216"/>
  <c r="Q218"/>
  <c r="Q219"/>
  <c r="Q217" s="1"/>
  <c r="Q44" i="107" s="1"/>
  <c r="Q220" i="104"/>
  <c r="Q221"/>
  <c r="Q222"/>
  <c r="Q223"/>
  <c r="Q225"/>
  <c r="Q226"/>
  <c r="Q224" s="1"/>
  <c r="Q45" i="107" s="1"/>
  <c r="Q227" i="104"/>
  <c r="Q228"/>
  <c r="Q229"/>
  <c r="Q230"/>
  <c r="Q232"/>
  <c r="Q233"/>
  <c r="Q231" s="1"/>
  <c r="Q46" i="107" s="1"/>
  <c r="Q234" i="104"/>
  <c r="Q235"/>
  <c r="Q236"/>
  <c r="Q237"/>
  <c r="Q239"/>
  <c r="Q240"/>
  <c r="Q238" s="1"/>
  <c r="Q47" i="107" s="1"/>
  <c r="Q241" i="104"/>
  <c r="Q242"/>
  <c r="Q243"/>
  <c r="Q244"/>
  <c r="Q246"/>
  <c r="Q247"/>
  <c r="Q245" s="1"/>
  <c r="Q48" i="107" s="1"/>
  <c r="Q248" i="104"/>
  <c r="Q249"/>
  <c r="Q250"/>
  <c r="Q251"/>
  <c r="Q253"/>
  <c r="Q254"/>
  <c r="Q252" s="1"/>
  <c r="Q49" i="107" s="1"/>
  <c r="Q255" i="104"/>
  <c r="Q256"/>
  <c r="Q257"/>
  <c r="Q258"/>
  <c r="Q260"/>
  <c r="Q261"/>
  <c r="Q259" s="1"/>
  <c r="Q50" i="107" s="1"/>
  <c r="Q262" i="104"/>
  <c r="Q263"/>
  <c r="Q264"/>
  <c r="Q265"/>
  <c r="Q73"/>
  <c r="Q34" i="107" s="1"/>
  <c r="Q108" i="104"/>
  <c r="Q106" s="1"/>
  <c r="Q35" i="107" s="1"/>
  <c r="Q109" i="104"/>
  <c r="Q110"/>
  <c r="Q141"/>
  <c r="Q142"/>
  <c r="Q143"/>
  <c r="Q139"/>
  <c r="Q36" i="107" s="1"/>
  <c r="P14" i="103"/>
  <c r="Q12" i="107" s="1"/>
  <c r="Q174" i="104"/>
  <c r="Q172" s="1"/>
  <c r="Q175"/>
  <c r="Q176"/>
  <c r="Q177"/>
  <c r="Q178"/>
  <c r="Q179"/>
  <c r="Q180"/>
  <c r="Q61"/>
  <c r="Q59" s="1"/>
  <c r="Q62"/>
  <c r="Q63"/>
  <c r="Q64"/>
  <c r="Q65"/>
  <c r="Q66"/>
  <c r="Q67"/>
  <c r="Q28"/>
  <c r="Q29"/>
  <c r="Q30"/>
  <c r="Q26"/>
  <c r="Q25" i="107" s="1"/>
  <c r="S14" i="108"/>
  <c r="BE14" s="1"/>
  <c r="S15"/>
  <c r="BE15" s="1"/>
  <c r="S16"/>
  <c r="BE16" s="1"/>
  <c r="S17"/>
  <c r="BE17" s="1"/>
  <c r="S18"/>
  <c r="BE18" s="1"/>
  <c r="S160"/>
  <c r="BE160" s="1"/>
  <c r="S161"/>
  <c r="BE161" s="1"/>
  <c r="S162"/>
  <c r="BE162" s="1"/>
  <c r="S163"/>
  <c r="BE163" s="1"/>
  <c r="S164"/>
  <c r="BE164" s="1"/>
  <c r="S20"/>
  <c r="BE20"/>
  <c r="BE19" s="1"/>
  <c r="BE251" s="1"/>
  <c r="S21"/>
  <c r="BE21"/>
  <c r="S22"/>
  <c r="BE22"/>
  <c r="S23"/>
  <c r="BE23"/>
  <c r="S24"/>
  <c r="BE24"/>
  <c r="S25"/>
  <c r="BE25"/>
  <c r="S26"/>
  <c r="BE26"/>
  <c r="S27"/>
  <c r="BE27"/>
  <c r="S28"/>
  <c r="BE28"/>
  <c r="S29"/>
  <c r="BE29"/>
  <c r="S30"/>
  <c r="BE30"/>
  <c r="S31"/>
  <c r="BE31"/>
  <c r="S32"/>
  <c r="BE32"/>
  <c r="S33"/>
  <c r="BE33"/>
  <c r="S34"/>
  <c r="BE34"/>
  <c r="S35"/>
  <c r="BE35"/>
  <c r="S167"/>
  <c r="BE167"/>
  <c r="BE166" s="1"/>
  <c r="BE252" s="1"/>
  <c r="S168"/>
  <c r="BE168"/>
  <c r="S169"/>
  <c r="BE169"/>
  <c r="S170"/>
  <c r="BE170"/>
  <c r="S171"/>
  <c r="BE171"/>
  <c r="S172"/>
  <c r="BE172"/>
  <c r="S173"/>
  <c r="BE173"/>
  <c r="S174"/>
  <c r="BE174"/>
  <c r="S175"/>
  <c r="BE175"/>
  <c r="S176"/>
  <c r="BE176"/>
  <c r="S177"/>
  <c r="BE177"/>
  <c r="S178"/>
  <c r="BE178"/>
  <c r="S179"/>
  <c r="BE179"/>
  <c r="S180"/>
  <c r="BE180"/>
  <c r="S181"/>
  <c r="BE181"/>
  <c r="S182"/>
  <c r="BE182"/>
  <c r="S39"/>
  <c r="BE39" s="1"/>
  <c r="S40"/>
  <c r="BE40" s="1"/>
  <c r="S41"/>
  <c r="BE41" s="1"/>
  <c r="S42"/>
  <c r="BE42" s="1"/>
  <c r="S43"/>
  <c r="BE43" s="1"/>
  <c r="S44"/>
  <c r="BE44" s="1"/>
  <c r="S45"/>
  <c r="BE45" s="1"/>
  <c r="S46"/>
  <c r="BE46" s="1"/>
  <c r="S47"/>
  <c r="BE47" s="1"/>
  <c r="S48"/>
  <c r="BE48" s="1"/>
  <c r="S49"/>
  <c r="BE49" s="1"/>
  <c r="S50"/>
  <c r="BE50" s="1"/>
  <c r="S51"/>
  <c r="BE51" s="1"/>
  <c r="S52"/>
  <c r="BE52" s="1"/>
  <c r="S53"/>
  <c r="BE53" s="1"/>
  <c r="S54"/>
  <c r="BE54" s="1"/>
  <c r="S62"/>
  <c r="BE62" s="1"/>
  <c r="S63"/>
  <c r="BE63" s="1"/>
  <c r="S64"/>
  <c r="BE64" s="1"/>
  <c r="S65"/>
  <c r="BE65" s="1"/>
  <c r="S66"/>
  <c r="BE66" s="1"/>
  <c r="S187"/>
  <c r="BE187" s="1"/>
  <c r="S188"/>
  <c r="BE188" s="1"/>
  <c r="S189"/>
  <c r="BE189" s="1"/>
  <c r="S190"/>
  <c r="BE190" s="1"/>
  <c r="S191"/>
  <c r="BE191" s="1"/>
  <c r="S69"/>
  <c r="BE69"/>
  <c r="BE68" s="1"/>
  <c r="BE263" s="1"/>
  <c r="S70"/>
  <c r="BE70"/>
  <c r="S71"/>
  <c r="BE71"/>
  <c r="S72"/>
  <c r="BE72"/>
  <c r="S73"/>
  <c r="BE73"/>
  <c r="S74"/>
  <c r="BE74"/>
  <c r="S75"/>
  <c r="BE75"/>
  <c r="S76"/>
  <c r="BE76"/>
  <c r="S77"/>
  <c r="BE77"/>
  <c r="S78"/>
  <c r="BE78"/>
  <c r="S79"/>
  <c r="BE79"/>
  <c r="S80"/>
  <c r="BE80"/>
  <c r="S81"/>
  <c r="BE81"/>
  <c r="S82"/>
  <c r="BE82"/>
  <c r="S83"/>
  <c r="BE83"/>
  <c r="S84"/>
  <c r="BE84"/>
  <c r="S194"/>
  <c r="BE194"/>
  <c r="BE193" s="1"/>
  <c r="BE264" s="1"/>
  <c r="S195"/>
  <c r="BE195"/>
  <c r="S196"/>
  <c r="BE196"/>
  <c r="S197"/>
  <c r="BE197"/>
  <c r="S198"/>
  <c r="BE198"/>
  <c r="S199"/>
  <c r="BE199"/>
  <c r="S200"/>
  <c r="BE200"/>
  <c r="S201"/>
  <c r="BE201"/>
  <c r="S202"/>
  <c r="BE202"/>
  <c r="S203"/>
  <c r="BE203"/>
  <c r="S204"/>
  <c r="BE204"/>
  <c r="S205"/>
  <c r="BE205"/>
  <c r="S206"/>
  <c r="BE206"/>
  <c r="S207"/>
  <c r="BE207"/>
  <c r="S208"/>
  <c r="BE208"/>
  <c r="S209"/>
  <c r="BE209"/>
  <c r="S88"/>
  <c r="BE88" s="1"/>
  <c r="S89"/>
  <c r="BE89" s="1"/>
  <c r="S90"/>
  <c r="BE90" s="1"/>
  <c r="S91"/>
  <c r="BE91" s="1"/>
  <c r="S92"/>
  <c r="BE92" s="1"/>
  <c r="S93"/>
  <c r="BE93" s="1"/>
  <c r="S94"/>
  <c r="BE94" s="1"/>
  <c r="S95"/>
  <c r="BE95" s="1"/>
  <c r="S96"/>
  <c r="BE96" s="1"/>
  <c r="S97"/>
  <c r="BE97" s="1"/>
  <c r="S98"/>
  <c r="BE98" s="1"/>
  <c r="S99"/>
  <c r="BE99" s="1"/>
  <c r="S100"/>
  <c r="BE100" s="1"/>
  <c r="S101"/>
  <c r="BE101" s="1"/>
  <c r="S102"/>
  <c r="BE102" s="1"/>
  <c r="S103"/>
  <c r="BE103" s="1"/>
  <c r="S111"/>
  <c r="BE111" s="1"/>
  <c r="S112"/>
  <c r="BE112" s="1"/>
  <c r="S113"/>
  <c r="BE113" s="1"/>
  <c r="S114"/>
  <c r="BE114" s="1"/>
  <c r="S115"/>
  <c r="BE115" s="1"/>
  <c r="S214"/>
  <c r="BE214" s="1"/>
  <c r="S215"/>
  <c r="BE215" s="1"/>
  <c r="S216"/>
  <c r="BE216" s="1"/>
  <c r="S217"/>
  <c r="BE217" s="1"/>
  <c r="S218"/>
  <c r="BE218" s="1"/>
  <c r="S118"/>
  <c r="BE118"/>
  <c r="BE117" s="1"/>
  <c r="BE275" s="1"/>
  <c r="S119"/>
  <c r="BE119"/>
  <c r="S120"/>
  <c r="BE120"/>
  <c r="S121"/>
  <c r="BE121"/>
  <c r="S122"/>
  <c r="BE122"/>
  <c r="S123"/>
  <c r="BE123"/>
  <c r="S124"/>
  <c r="BE124"/>
  <c r="S125"/>
  <c r="BE125"/>
  <c r="S126"/>
  <c r="BE126"/>
  <c r="S127"/>
  <c r="BE127"/>
  <c r="S128"/>
  <c r="BE128"/>
  <c r="S129"/>
  <c r="BE129"/>
  <c r="S130"/>
  <c r="BE130"/>
  <c r="S131"/>
  <c r="BE131"/>
  <c r="S132"/>
  <c r="BE132"/>
  <c r="S133"/>
  <c r="BE133"/>
  <c r="S221"/>
  <c r="BE221"/>
  <c r="BE220" s="1"/>
  <c r="BE276" s="1"/>
  <c r="S222"/>
  <c r="BE222"/>
  <c r="S223"/>
  <c r="BE223"/>
  <c r="S224"/>
  <c r="BE224"/>
  <c r="S225"/>
  <c r="BE225"/>
  <c r="S226"/>
  <c r="BE226"/>
  <c r="S227"/>
  <c r="BE227"/>
  <c r="S228"/>
  <c r="BE228"/>
  <c r="S229"/>
  <c r="BE229"/>
  <c r="S230"/>
  <c r="BE230"/>
  <c r="S231"/>
  <c r="BE231"/>
  <c r="S232"/>
  <c r="BE232"/>
  <c r="S233"/>
  <c r="BE233"/>
  <c r="S234"/>
  <c r="BE234"/>
  <c r="S235"/>
  <c r="BE235"/>
  <c r="S236"/>
  <c r="BE236"/>
  <c r="S137"/>
  <c r="BE137" s="1"/>
  <c r="S138"/>
  <c r="BE138" s="1"/>
  <c r="S139"/>
  <c r="BE139" s="1"/>
  <c r="S140"/>
  <c r="BE140" s="1"/>
  <c r="S141"/>
  <c r="BE141" s="1"/>
  <c r="S142"/>
  <c r="BE142" s="1"/>
  <c r="S143"/>
  <c r="BE143" s="1"/>
  <c r="S144"/>
  <c r="BE144" s="1"/>
  <c r="S145"/>
  <c r="BE145" s="1"/>
  <c r="S146"/>
  <c r="BE146" s="1"/>
  <c r="S147"/>
  <c r="BE147" s="1"/>
  <c r="S148"/>
  <c r="BE148" s="1"/>
  <c r="S149"/>
  <c r="BE149" s="1"/>
  <c r="S150"/>
  <c r="BE150" s="1"/>
  <c r="S151"/>
  <c r="BE151" s="1"/>
  <c r="S152"/>
  <c r="BE152" s="1"/>
  <c r="Q273" i="104"/>
  <c r="Q274"/>
  <c r="Q275"/>
  <c r="Q271"/>
  <c r="Q57" i="107" s="1"/>
  <c r="Q282" i="104"/>
  <c r="Q283"/>
  <c r="Q284"/>
  <c r="Q280"/>
  <c r="Q63" i="107" s="1"/>
  <c r="Q289" i="104"/>
  <c r="Q67" i="107" s="1"/>
  <c r="P50" i="103"/>
  <c r="Q62" i="107" s="1"/>
  <c r="P62" i="103"/>
  <c r="Q66" i="107" s="1"/>
  <c r="R190" i="104"/>
  <c r="R191"/>
  <c r="R189" s="1"/>
  <c r="R40" i="107" s="1"/>
  <c r="R192" i="104"/>
  <c r="R193"/>
  <c r="R194"/>
  <c r="R195"/>
  <c r="R197"/>
  <c r="R198"/>
  <c r="R196" s="1"/>
  <c r="R41" i="107" s="1"/>
  <c r="R199" i="104"/>
  <c r="R200"/>
  <c r="R201"/>
  <c r="R202"/>
  <c r="R204"/>
  <c r="R205"/>
  <c r="R203" s="1"/>
  <c r="R42" i="107" s="1"/>
  <c r="R206" i="104"/>
  <c r="R207"/>
  <c r="R208"/>
  <c r="R209"/>
  <c r="R211"/>
  <c r="R212"/>
  <c r="R210" s="1"/>
  <c r="R43" i="107" s="1"/>
  <c r="R213" i="104"/>
  <c r="R214"/>
  <c r="R215"/>
  <c r="R216"/>
  <c r="R218"/>
  <c r="R219"/>
  <c r="R217" s="1"/>
  <c r="R44" i="107" s="1"/>
  <c r="R220" i="104"/>
  <c r="R221"/>
  <c r="R222"/>
  <c r="R223"/>
  <c r="R225"/>
  <c r="R226"/>
  <c r="R224" s="1"/>
  <c r="R45" i="107" s="1"/>
  <c r="R227" i="104"/>
  <c r="R228"/>
  <c r="R229"/>
  <c r="R230"/>
  <c r="R232"/>
  <c r="R233"/>
  <c r="R231" s="1"/>
  <c r="R46" i="107" s="1"/>
  <c r="R234" i="104"/>
  <c r="R235"/>
  <c r="R236"/>
  <c r="R237"/>
  <c r="R239"/>
  <c r="R240"/>
  <c r="R238" s="1"/>
  <c r="R47" i="107" s="1"/>
  <c r="R241" i="104"/>
  <c r="R242"/>
  <c r="R243"/>
  <c r="R244"/>
  <c r="R246"/>
  <c r="R247"/>
  <c r="R245" s="1"/>
  <c r="R48" i="107" s="1"/>
  <c r="R248" i="104"/>
  <c r="R249"/>
  <c r="R250"/>
  <c r="R251"/>
  <c r="R253"/>
  <c r="R254"/>
  <c r="R252" s="1"/>
  <c r="R49" i="107" s="1"/>
  <c r="R255" i="104"/>
  <c r="R256"/>
  <c r="R257"/>
  <c r="R258"/>
  <c r="R260"/>
  <c r="R261"/>
  <c r="R259" s="1"/>
  <c r="R50" i="107" s="1"/>
  <c r="R262" i="104"/>
  <c r="R263"/>
  <c r="R264"/>
  <c r="R265"/>
  <c r="R73"/>
  <c r="R34" i="107" s="1"/>
  <c r="R108" i="104"/>
  <c r="R106" s="1"/>
  <c r="R35" i="107" s="1"/>
  <c r="R109" i="104"/>
  <c r="R110"/>
  <c r="R141"/>
  <c r="R142"/>
  <c r="R143"/>
  <c r="R139"/>
  <c r="R36" i="107" s="1"/>
  <c r="Q14" i="103"/>
  <c r="R12" i="107" s="1"/>
  <c r="R174" i="104"/>
  <c r="R172" s="1"/>
  <c r="R175"/>
  <c r="R176"/>
  <c r="R177"/>
  <c r="R178"/>
  <c r="R179"/>
  <c r="R180"/>
  <c r="R61"/>
  <c r="R59" s="1"/>
  <c r="R62"/>
  <c r="R63"/>
  <c r="R64"/>
  <c r="R65"/>
  <c r="R66"/>
  <c r="R67"/>
  <c r="R28"/>
  <c r="R29"/>
  <c r="R30"/>
  <c r="R26"/>
  <c r="R25" i="107" s="1"/>
  <c r="T14" i="108"/>
  <c r="BF14" s="1"/>
  <c r="T15"/>
  <c r="BF15" s="1"/>
  <c r="T16"/>
  <c r="BF16" s="1"/>
  <c r="T17"/>
  <c r="BF17" s="1"/>
  <c r="T18"/>
  <c r="BF18" s="1"/>
  <c r="T160"/>
  <c r="BF160" s="1"/>
  <c r="T161"/>
  <c r="BF161" s="1"/>
  <c r="T162"/>
  <c r="BF162" s="1"/>
  <c r="T163"/>
  <c r="BF163" s="1"/>
  <c r="T164"/>
  <c r="BF164" s="1"/>
  <c r="T20"/>
  <c r="BF20"/>
  <c r="BF19" s="1"/>
  <c r="BF251" s="1"/>
  <c r="T21"/>
  <c r="BF21"/>
  <c r="T22"/>
  <c r="BF22"/>
  <c r="T23"/>
  <c r="BF23"/>
  <c r="T24"/>
  <c r="BF24"/>
  <c r="T25"/>
  <c r="BF25"/>
  <c r="T26"/>
  <c r="BF26"/>
  <c r="T27"/>
  <c r="BF27"/>
  <c r="T28"/>
  <c r="BF28"/>
  <c r="T29"/>
  <c r="BF29"/>
  <c r="T30"/>
  <c r="BF30"/>
  <c r="T31"/>
  <c r="BF31"/>
  <c r="T32"/>
  <c r="BF32"/>
  <c r="T33"/>
  <c r="BF33"/>
  <c r="T34"/>
  <c r="BF34"/>
  <c r="T35"/>
  <c r="BF35"/>
  <c r="T167"/>
  <c r="BF167"/>
  <c r="BF166" s="1"/>
  <c r="BF252" s="1"/>
  <c r="T168"/>
  <c r="BF168"/>
  <c r="T169"/>
  <c r="BF169"/>
  <c r="T170"/>
  <c r="BF170"/>
  <c r="T171"/>
  <c r="BF171"/>
  <c r="T172"/>
  <c r="BF172"/>
  <c r="T173"/>
  <c r="BF173"/>
  <c r="T174"/>
  <c r="BF174"/>
  <c r="T175"/>
  <c r="BF175"/>
  <c r="T176"/>
  <c r="BF176"/>
  <c r="T177"/>
  <c r="BF177"/>
  <c r="T178"/>
  <c r="BF178"/>
  <c r="T179"/>
  <c r="BF179"/>
  <c r="T180"/>
  <c r="BF180"/>
  <c r="T181"/>
  <c r="BF181"/>
  <c r="T182"/>
  <c r="BF182"/>
  <c r="T39"/>
  <c r="BF39" s="1"/>
  <c r="T40"/>
  <c r="BF40" s="1"/>
  <c r="T41"/>
  <c r="BF41" s="1"/>
  <c r="T42"/>
  <c r="BF42" s="1"/>
  <c r="T43"/>
  <c r="BF43" s="1"/>
  <c r="T44"/>
  <c r="BF44" s="1"/>
  <c r="T45"/>
  <c r="BF45" s="1"/>
  <c r="T46"/>
  <c r="BF46" s="1"/>
  <c r="T47"/>
  <c r="BF47" s="1"/>
  <c r="T48"/>
  <c r="BF48" s="1"/>
  <c r="T49"/>
  <c r="BF49" s="1"/>
  <c r="T50"/>
  <c r="BF50" s="1"/>
  <c r="T51"/>
  <c r="BF51" s="1"/>
  <c r="T52"/>
  <c r="BF52" s="1"/>
  <c r="T53"/>
  <c r="BF53" s="1"/>
  <c r="T54"/>
  <c r="BF54" s="1"/>
  <c r="T62"/>
  <c r="BF62" s="1"/>
  <c r="T63"/>
  <c r="BF63" s="1"/>
  <c r="T64"/>
  <c r="BF64" s="1"/>
  <c r="T65"/>
  <c r="BF65" s="1"/>
  <c r="T66"/>
  <c r="BF66" s="1"/>
  <c r="T187"/>
  <c r="BF187" s="1"/>
  <c r="T188"/>
  <c r="BF188" s="1"/>
  <c r="T189"/>
  <c r="BF189" s="1"/>
  <c r="T190"/>
  <c r="BF190" s="1"/>
  <c r="T191"/>
  <c r="BF191" s="1"/>
  <c r="T69"/>
  <c r="BF69"/>
  <c r="BF68" s="1"/>
  <c r="BF263" s="1"/>
  <c r="T70"/>
  <c r="BF70"/>
  <c r="T71"/>
  <c r="BF71"/>
  <c r="T72"/>
  <c r="BF72"/>
  <c r="T73"/>
  <c r="BF73"/>
  <c r="T74"/>
  <c r="BF74"/>
  <c r="T75"/>
  <c r="BF75"/>
  <c r="T76"/>
  <c r="BF76"/>
  <c r="T77"/>
  <c r="BF77"/>
  <c r="T78"/>
  <c r="BF78"/>
  <c r="T79"/>
  <c r="BF79"/>
  <c r="T80"/>
  <c r="BF80"/>
  <c r="T81"/>
  <c r="BF81"/>
  <c r="T82"/>
  <c r="BF82"/>
  <c r="T83"/>
  <c r="BF83"/>
  <c r="T84"/>
  <c r="BF84"/>
  <c r="T194"/>
  <c r="BF194"/>
  <c r="BF193" s="1"/>
  <c r="BF264" s="1"/>
  <c r="T195"/>
  <c r="BF195"/>
  <c r="T196"/>
  <c r="BF196"/>
  <c r="T197"/>
  <c r="BF197"/>
  <c r="T198"/>
  <c r="BF198"/>
  <c r="T199"/>
  <c r="BF199"/>
  <c r="T200"/>
  <c r="BF200"/>
  <c r="T201"/>
  <c r="BF201"/>
  <c r="T202"/>
  <c r="BF202"/>
  <c r="T203"/>
  <c r="BF203"/>
  <c r="T204"/>
  <c r="BF204"/>
  <c r="T205"/>
  <c r="BF205"/>
  <c r="T206"/>
  <c r="BF206"/>
  <c r="T207"/>
  <c r="BF207"/>
  <c r="T208"/>
  <c r="BF208"/>
  <c r="T209"/>
  <c r="BF209"/>
  <c r="T88"/>
  <c r="BF88" s="1"/>
  <c r="T89"/>
  <c r="BF89" s="1"/>
  <c r="T90"/>
  <c r="BF90" s="1"/>
  <c r="T91"/>
  <c r="BF91" s="1"/>
  <c r="T92"/>
  <c r="BF92" s="1"/>
  <c r="T93"/>
  <c r="BF93" s="1"/>
  <c r="T94"/>
  <c r="BF94" s="1"/>
  <c r="T95"/>
  <c r="BF95" s="1"/>
  <c r="T96"/>
  <c r="BF96" s="1"/>
  <c r="T97"/>
  <c r="BF97" s="1"/>
  <c r="T98"/>
  <c r="BF98" s="1"/>
  <c r="T99"/>
  <c r="BF99" s="1"/>
  <c r="T100"/>
  <c r="BF100" s="1"/>
  <c r="T101"/>
  <c r="BF101" s="1"/>
  <c r="T102"/>
  <c r="BF102" s="1"/>
  <c r="T103"/>
  <c r="BF103" s="1"/>
  <c r="T111"/>
  <c r="BF111" s="1"/>
  <c r="T112"/>
  <c r="BF112" s="1"/>
  <c r="T113"/>
  <c r="BF113" s="1"/>
  <c r="T114"/>
  <c r="BF114" s="1"/>
  <c r="T115"/>
  <c r="BF115" s="1"/>
  <c r="T214"/>
  <c r="BF214" s="1"/>
  <c r="T215"/>
  <c r="BF215" s="1"/>
  <c r="T216"/>
  <c r="BF216" s="1"/>
  <c r="T217"/>
  <c r="BF217" s="1"/>
  <c r="T218"/>
  <c r="BF218" s="1"/>
  <c r="T118"/>
  <c r="BF118"/>
  <c r="BF117" s="1"/>
  <c r="BF275" s="1"/>
  <c r="T119"/>
  <c r="BF119"/>
  <c r="T120"/>
  <c r="BF120"/>
  <c r="T121"/>
  <c r="BF121"/>
  <c r="T122"/>
  <c r="BF122"/>
  <c r="T123"/>
  <c r="BF123"/>
  <c r="T124"/>
  <c r="BF124"/>
  <c r="T125"/>
  <c r="BF125"/>
  <c r="T126"/>
  <c r="BF126"/>
  <c r="T127"/>
  <c r="BF127"/>
  <c r="T128"/>
  <c r="BF128"/>
  <c r="T129"/>
  <c r="BF129"/>
  <c r="T130"/>
  <c r="BF130"/>
  <c r="T131"/>
  <c r="BF131"/>
  <c r="T132"/>
  <c r="BF132"/>
  <c r="T133"/>
  <c r="BF133"/>
  <c r="T221"/>
  <c r="BF221"/>
  <c r="BF220" s="1"/>
  <c r="BF276" s="1"/>
  <c r="T222"/>
  <c r="BF222"/>
  <c r="T223"/>
  <c r="BF223"/>
  <c r="T224"/>
  <c r="BF224"/>
  <c r="T225"/>
  <c r="BF225"/>
  <c r="T226"/>
  <c r="BF226"/>
  <c r="T227"/>
  <c r="BF227"/>
  <c r="T228"/>
  <c r="BF228"/>
  <c r="T229"/>
  <c r="BF229"/>
  <c r="T230"/>
  <c r="BF230"/>
  <c r="T231"/>
  <c r="BF231"/>
  <c r="T232"/>
  <c r="BF232"/>
  <c r="T233"/>
  <c r="BF233"/>
  <c r="T234"/>
  <c r="BF234"/>
  <c r="T235"/>
  <c r="BF235"/>
  <c r="T236"/>
  <c r="BF236"/>
  <c r="T137"/>
  <c r="BF137" s="1"/>
  <c r="T138"/>
  <c r="BF138" s="1"/>
  <c r="T139"/>
  <c r="BF139" s="1"/>
  <c r="T140"/>
  <c r="BF140" s="1"/>
  <c r="T141"/>
  <c r="BF141" s="1"/>
  <c r="T142"/>
  <c r="BF142" s="1"/>
  <c r="T143"/>
  <c r="BF143" s="1"/>
  <c r="T144"/>
  <c r="BF144" s="1"/>
  <c r="T145"/>
  <c r="BF145" s="1"/>
  <c r="T146"/>
  <c r="BF146" s="1"/>
  <c r="T147"/>
  <c r="BF147" s="1"/>
  <c r="T148"/>
  <c r="BF148" s="1"/>
  <c r="T149"/>
  <c r="BF149" s="1"/>
  <c r="T150"/>
  <c r="BF150" s="1"/>
  <c r="T151"/>
  <c r="BF151" s="1"/>
  <c r="T152"/>
  <c r="BF152" s="1"/>
  <c r="R273" i="104"/>
  <c r="R274"/>
  <c r="R275"/>
  <c r="R271"/>
  <c r="R57" i="107" s="1"/>
  <c r="R282" i="104"/>
  <c r="R283"/>
  <c r="R284"/>
  <c r="R280"/>
  <c r="R63" i="107" s="1"/>
  <c r="R289" i="104"/>
  <c r="R67" i="107" s="1"/>
  <c r="Q50" i="103"/>
  <c r="R62" i="107" s="1"/>
  <c r="Q62" i="103"/>
  <c r="R66" i="107" s="1"/>
  <c r="S190" i="104"/>
  <c r="S191"/>
  <c r="S189" s="1"/>
  <c r="S40" i="107" s="1"/>
  <c r="S192" i="104"/>
  <c r="S193"/>
  <c r="S194"/>
  <c r="S195"/>
  <c r="S197"/>
  <c r="S198"/>
  <c r="S196" s="1"/>
  <c r="S41" i="107" s="1"/>
  <c r="S199" i="104"/>
  <c r="S200"/>
  <c r="S201"/>
  <c r="S202"/>
  <c r="S204"/>
  <c r="S205"/>
  <c r="S203" s="1"/>
  <c r="S42" i="107" s="1"/>
  <c r="S206" i="104"/>
  <c r="S207"/>
  <c r="S208"/>
  <c r="S209"/>
  <c r="S211"/>
  <c r="S212"/>
  <c r="S210" s="1"/>
  <c r="S43" i="107" s="1"/>
  <c r="S213" i="104"/>
  <c r="S214"/>
  <c r="S215"/>
  <c r="S216"/>
  <c r="S218"/>
  <c r="S219"/>
  <c r="S217" s="1"/>
  <c r="S44" i="107" s="1"/>
  <c r="S220" i="104"/>
  <c r="S221"/>
  <c r="S222"/>
  <c r="S223"/>
  <c r="S225"/>
  <c r="S226"/>
  <c r="S224" s="1"/>
  <c r="S45" i="107" s="1"/>
  <c r="S227" i="104"/>
  <c r="S228"/>
  <c r="S229"/>
  <c r="S230"/>
  <c r="S232"/>
  <c r="S233"/>
  <c r="S231" s="1"/>
  <c r="S46" i="107" s="1"/>
  <c r="S234" i="104"/>
  <c r="S235"/>
  <c r="S236"/>
  <c r="S237"/>
  <c r="S239"/>
  <c r="S240"/>
  <c r="S238" s="1"/>
  <c r="S47" i="107" s="1"/>
  <c r="S241" i="104"/>
  <c r="S242"/>
  <c r="S243"/>
  <c r="S244"/>
  <c r="S246"/>
  <c r="S247"/>
  <c r="S245" s="1"/>
  <c r="S48" i="107" s="1"/>
  <c r="S248" i="104"/>
  <c r="S249"/>
  <c r="S250"/>
  <c r="S251"/>
  <c r="S253"/>
  <c r="S254"/>
  <c r="S252" s="1"/>
  <c r="S49" i="107" s="1"/>
  <c r="S255" i="104"/>
  <c r="S256"/>
  <c r="S257"/>
  <c r="S258"/>
  <c r="S260"/>
  <c r="S261"/>
  <c r="S259" s="1"/>
  <c r="S50" i="107" s="1"/>
  <c r="S262" i="104"/>
  <c r="S263"/>
  <c r="S264"/>
  <c r="S265"/>
  <c r="S73"/>
  <c r="S34" i="107" s="1"/>
  <c r="S108" i="104"/>
  <c r="S106" s="1"/>
  <c r="S35" i="107" s="1"/>
  <c r="S109" i="104"/>
  <c r="S110"/>
  <c r="S141"/>
  <c r="S142"/>
  <c r="S143"/>
  <c r="S139"/>
  <c r="S36" i="107" s="1"/>
  <c r="R14" i="103"/>
  <c r="S12" i="107" s="1"/>
  <c r="S174" i="104"/>
  <c r="S172" s="1"/>
  <c r="S175"/>
  <c r="S176"/>
  <c r="S177"/>
  <c r="S178"/>
  <c r="S179"/>
  <c r="S180"/>
  <c r="S61"/>
  <c r="S59" s="1"/>
  <c r="S62"/>
  <c r="S63"/>
  <c r="S64"/>
  <c r="S65"/>
  <c r="S66"/>
  <c r="S67"/>
  <c r="S28"/>
  <c r="S29"/>
  <c r="S30"/>
  <c r="S26"/>
  <c r="S25" i="107" s="1"/>
  <c r="U14" i="108"/>
  <c r="BG14" s="1"/>
  <c r="U15"/>
  <c r="BG15" s="1"/>
  <c r="U16"/>
  <c r="BG16" s="1"/>
  <c r="U17"/>
  <c r="BG17" s="1"/>
  <c r="U18"/>
  <c r="BG18" s="1"/>
  <c r="U160"/>
  <c r="BG160" s="1"/>
  <c r="U161"/>
  <c r="BG161" s="1"/>
  <c r="U162"/>
  <c r="BG162" s="1"/>
  <c r="U163"/>
  <c r="BG163" s="1"/>
  <c r="U164"/>
  <c r="BG164" s="1"/>
  <c r="U20"/>
  <c r="BG20"/>
  <c r="BG19" s="1"/>
  <c r="BG251" s="1"/>
  <c r="U21"/>
  <c r="BG21"/>
  <c r="U22"/>
  <c r="BG22"/>
  <c r="U23"/>
  <c r="BG23"/>
  <c r="U24"/>
  <c r="BG24"/>
  <c r="U25"/>
  <c r="BG25"/>
  <c r="U26"/>
  <c r="BG26"/>
  <c r="U27"/>
  <c r="BG27"/>
  <c r="U28"/>
  <c r="BG28"/>
  <c r="U29"/>
  <c r="BG29"/>
  <c r="U30"/>
  <c r="BG30"/>
  <c r="U31"/>
  <c r="BG31"/>
  <c r="U32"/>
  <c r="BG32"/>
  <c r="U33"/>
  <c r="BG33"/>
  <c r="U34"/>
  <c r="BG34"/>
  <c r="U35"/>
  <c r="BG35"/>
  <c r="U167"/>
  <c r="BG167"/>
  <c r="BG166" s="1"/>
  <c r="BG252" s="1"/>
  <c r="U168"/>
  <c r="BG168"/>
  <c r="U169"/>
  <c r="BG169"/>
  <c r="U170"/>
  <c r="BG170"/>
  <c r="U171"/>
  <c r="BG171"/>
  <c r="U172"/>
  <c r="BG172"/>
  <c r="U173"/>
  <c r="BG173"/>
  <c r="U174"/>
  <c r="BG174"/>
  <c r="U175"/>
  <c r="BG175"/>
  <c r="U176"/>
  <c r="BG176"/>
  <c r="U177"/>
  <c r="BG177"/>
  <c r="U178"/>
  <c r="BG178"/>
  <c r="U179"/>
  <c r="BG179"/>
  <c r="U180"/>
  <c r="BG180"/>
  <c r="U181"/>
  <c r="BG181"/>
  <c r="U182"/>
  <c r="BG182"/>
  <c r="U39"/>
  <c r="BG39" s="1"/>
  <c r="U40"/>
  <c r="BG40" s="1"/>
  <c r="U41"/>
  <c r="BG41" s="1"/>
  <c r="U42"/>
  <c r="BG42" s="1"/>
  <c r="U43"/>
  <c r="BG43" s="1"/>
  <c r="U44"/>
  <c r="BG44" s="1"/>
  <c r="U45"/>
  <c r="BG45" s="1"/>
  <c r="U46"/>
  <c r="BG46" s="1"/>
  <c r="U47"/>
  <c r="BG47" s="1"/>
  <c r="U48"/>
  <c r="BG48" s="1"/>
  <c r="U49"/>
  <c r="BG49" s="1"/>
  <c r="U50"/>
  <c r="BG50" s="1"/>
  <c r="U51"/>
  <c r="BG51" s="1"/>
  <c r="U52"/>
  <c r="BG52" s="1"/>
  <c r="U53"/>
  <c r="BG53" s="1"/>
  <c r="U54"/>
  <c r="BG54" s="1"/>
  <c r="U62"/>
  <c r="BG62" s="1"/>
  <c r="U63"/>
  <c r="BG63" s="1"/>
  <c r="U64"/>
  <c r="BG64" s="1"/>
  <c r="U65"/>
  <c r="BG65" s="1"/>
  <c r="U66"/>
  <c r="BG66" s="1"/>
  <c r="U187"/>
  <c r="BG187" s="1"/>
  <c r="U188"/>
  <c r="BG188" s="1"/>
  <c r="U189"/>
  <c r="BG189" s="1"/>
  <c r="U190"/>
  <c r="BG190" s="1"/>
  <c r="U191"/>
  <c r="BG191" s="1"/>
  <c r="U69"/>
  <c r="BG69"/>
  <c r="BG68" s="1"/>
  <c r="BG263" s="1"/>
  <c r="U70"/>
  <c r="BG70"/>
  <c r="U71"/>
  <c r="BG71"/>
  <c r="U72"/>
  <c r="BG72"/>
  <c r="U73"/>
  <c r="BG73"/>
  <c r="U74"/>
  <c r="BG74"/>
  <c r="U75"/>
  <c r="BG75"/>
  <c r="U76"/>
  <c r="BG76"/>
  <c r="U77"/>
  <c r="BG77"/>
  <c r="U78"/>
  <c r="BG78"/>
  <c r="U79"/>
  <c r="BG79"/>
  <c r="U80"/>
  <c r="BG80"/>
  <c r="U81"/>
  <c r="BG81"/>
  <c r="U82"/>
  <c r="BG82"/>
  <c r="U83"/>
  <c r="BG83"/>
  <c r="U84"/>
  <c r="BG84"/>
  <c r="U194"/>
  <c r="BG194"/>
  <c r="BG193" s="1"/>
  <c r="BG264" s="1"/>
  <c r="U195"/>
  <c r="BG195"/>
  <c r="U196"/>
  <c r="BG196"/>
  <c r="U197"/>
  <c r="BG197"/>
  <c r="U198"/>
  <c r="BG198"/>
  <c r="U199"/>
  <c r="BG199"/>
  <c r="U200"/>
  <c r="BG200"/>
  <c r="U201"/>
  <c r="BG201"/>
  <c r="U202"/>
  <c r="BG202"/>
  <c r="U203"/>
  <c r="BG203"/>
  <c r="U204"/>
  <c r="BG204"/>
  <c r="U205"/>
  <c r="BG205"/>
  <c r="U206"/>
  <c r="BG206"/>
  <c r="U207"/>
  <c r="BG207"/>
  <c r="U208"/>
  <c r="BG208"/>
  <c r="U209"/>
  <c r="BG209"/>
  <c r="U88"/>
  <c r="BG88" s="1"/>
  <c r="U89"/>
  <c r="BG89" s="1"/>
  <c r="U90"/>
  <c r="BG90" s="1"/>
  <c r="U91"/>
  <c r="BG91" s="1"/>
  <c r="U92"/>
  <c r="BG92" s="1"/>
  <c r="U93"/>
  <c r="BG93" s="1"/>
  <c r="U94"/>
  <c r="BG94" s="1"/>
  <c r="U95"/>
  <c r="BG95" s="1"/>
  <c r="U96"/>
  <c r="BG96" s="1"/>
  <c r="U97"/>
  <c r="BG97" s="1"/>
  <c r="U98"/>
  <c r="BG98" s="1"/>
  <c r="U99"/>
  <c r="BG99" s="1"/>
  <c r="U100"/>
  <c r="BG100" s="1"/>
  <c r="U101"/>
  <c r="BG101" s="1"/>
  <c r="U102"/>
  <c r="BG102" s="1"/>
  <c r="U103"/>
  <c r="BG103" s="1"/>
  <c r="U111"/>
  <c r="BG111" s="1"/>
  <c r="U112"/>
  <c r="BG112" s="1"/>
  <c r="U113"/>
  <c r="BG113" s="1"/>
  <c r="U114"/>
  <c r="BG114" s="1"/>
  <c r="U115"/>
  <c r="BG115" s="1"/>
  <c r="U214"/>
  <c r="BG214" s="1"/>
  <c r="U215"/>
  <c r="BG215" s="1"/>
  <c r="U216"/>
  <c r="BG216" s="1"/>
  <c r="U217"/>
  <c r="BG217" s="1"/>
  <c r="U218"/>
  <c r="BG218" s="1"/>
  <c r="U118"/>
  <c r="BG118"/>
  <c r="BG117" s="1"/>
  <c r="BG275" s="1"/>
  <c r="U119"/>
  <c r="BG119"/>
  <c r="U120"/>
  <c r="BG120"/>
  <c r="U121"/>
  <c r="BG121"/>
  <c r="U122"/>
  <c r="BG122"/>
  <c r="U123"/>
  <c r="BG123"/>
  <c r="U124"/>
  <c r="BG124"/>
  <c r="U125"/>
  <c r="BG125"/>
  <c r="U126"/>
  <c r="BG126"/>
  <c r="U127"/>
  <c r="BG127"/>
  <c r="U128"/>
  <c r="BG128"/>
  <c r="U129"/>
  <c r="BG129"/>
  <c r="U130"/>
  <c r="BG130"/>
  <c r="U131"/>
  <c r="BG131"/>
  <c r="U132"/>
  <c r="BG132"/>
  <c r="U133"/>
  <c r="BG133"/>
  <c r="U221"/>
  <c r="BG221"/>
  <c r="BG220" s="1"/>
  <c r="BG276" s="1"/>
  <c r="U222"/>
  <c r="BG222"/>
  <c r="U223"/>
  <c r="BG223"/>
  <c r="U224"/>
  <c r="BG224"/>
  <c r="U225"/>
  <c r="BG225"/>
  <c r="U226"/>
  <c r="BG226"/>
  <c r="U227"/>
  <c r="BG227"/>
  <c r="U228"/>
  <c r="BG228"/>
  <c r="U229"/>
  <c r="BG229"/>
  <c r="U230"/>
  <c r="BG230"/>
  <c r="U231"/>
  <c r="BG231"/>
  <c r="U232"/>
  <c r="BG232"/>
  <c r="U233"/>
  <c r="BG233"/>
  <c r="U234"/>
  <c r="BG234"/>
  <c r="U235"/>
  <c r="BG235"/>
  <c r="U236"/>
  <c r="BG236"/>
  <c r="U137"/>
  <c r="BG137" s="1"/>
  <c r="U138"/>
  <c r="BG138" s="1"/>
  <c r="U139"/>
  <c r="BG139" s="1"/>
  <c r="U140"/>
  <c r="BG140" s="1"/>
  <c r="U141"/>
  <c r="BG141" s="1"/>
  <c r="U142"/>
  <c r="BG142" s="1"/>
  <c r="U143"/>
  <c r="BG143" s="1"/>
  <c r="U144"/>
  <c r="BG144" s="1"/>
  <c r="U145"/>
  <c r="BG145" s="1"/>
  <c r="U146"/>
  <c r="BG146" s="1"/>
  <c r="U147"/>
  <c r="BG147" s="1"/>
  <c r="U148"/>
  <c r="BG148" s="1"/>
  <c r="U149"/>
  <c r="BG149" s="1"/>
  <c r="U150"/>
  <c r="BG150" s="1"/>
  <c r="U151"/>
  <c r="BG151" s="1"/>
  <c r="U152"/>
  <c r="BG152" s="1"/>
  <c r="S273" i="104"/>
  <c r="S274"/>
  <c r="S275"/>
  <c r="S271"/>
  <c r="S57" i="107" s="1"/>
  <c r="S282" i="104"/>
  <c r="S283"/>
  <c r="S284"/>
  <c r="S280"/>
  <c r="S63" i="107" s="1"/>
  <c r="S289" i="104"/>
  <c r="S67" i="107" s="1"/>
  <c r="R50" i="103"/>
  <c r="S62" i="107" s="1"/>
  <c r="R62" i="103"/>
  <c r="S66" i="107" s="1"/>
  <c r="K2" i="104"/>
  <c r="E2"/>
  <c r="S14" i="103"/>
  <c r="G7" s="1"/>
  <c r="I7" s="1"/>
  <c r="S62"/>
  <c r="K2"/>
  <c r="E2"/>
  <c r="D73" i="115"/>
  <c r="E135" i="108"/>
  <c r="H135"/>
  <c r="I135"/>
  <c r="B51" i="115"/>
  <c r="C72"/>
  <c r="H25" i="104" s="1"/>
  <c r="J12" i="108" s="1"/>
  <c r="G59" i="115"/>
  <c r="F59" s="1"/>
  <c r="F60" s="1"/>
  <c r="E60"/>
  <c r="E64"/>
  <c r="E61"/>
  <c r="E65"/>
  <c r="E62"/>
  <c r="E66"/>
  <c r="E63"/>
  <c r="E67"/>
  <c r="E68"/>
  <c r="E69"/>
  <c r="E70"/>
  <c r="E59"/>
  <c r="E116" i="108"/>
  <c r="H116"/>
  <c r="I116"/>
  <c r="E108"/>
  <c r="H108"/>
  <c r="I108"/>
  <c r="E86"/>
  <c r="H86"/>
  <c r="I86"/>
  <c r="E67"/>
  <c r="H67"/>
  <c r="I67"/>
  <c r="AZ283"/>
  <c r="BA283"/>
  <c r="BB283"/>
  <c r="BC283"/>
  <c r="AU209"/>
  <c r="AU208"/>
  <c r="AU207"/>
  <c r="AU206"/>
  <c r="AU205"/>
  <c r="AU204"/>
  <c r="AU203"/>
  <c r="AU202"/>
  <c r="AU201"/>
  <c r="AU200"/>
  <c r="AU199"/>
  <c r="AU198"/>
  <c r="AU197"/>
  <c r="AU196"/>
  <c r="AU195"/>
  <c r="AU194"/>
  <c r="AU182"/>
  <c r="AU181"/>
  <c r="AU180"/>
  <c r="AU179"/>
  <c r="AU178"/>
  <c r="AU177"/>
  <c r="AU176"/>
  <c r="AU175"/>
  <c r="AU174"/>
  <c r="AU173"/>
  <c r="AU172"/>
  <c r="AU171"/>
  <c r="AU170"/>
  <c r="AU169"/>
  <c r="AU168"/>
  <c r="AU167"/>
  <c r="C13" i="105"/>
  <c r="C12"/>
  <c r="G18" i="113"/>
  <c r="G19"/>
  <c r="G20" s="1"/>
  <c r="G27"/>
  <c r="G34"/>
  <c r="G38"/>
  <c r="G39"/>
  <c r="G43"/>
  <c r="G44"/>
  <c r="G45"/>
  <c r="G46"/>
  <c r="G47"/>
  <c r="G48"/>
  <c r="G49"/>
  <c r="G50"/>
  <c r="G51"/>
  <c r="G52"/>
  <c r="G53"/>
  <c r="G57"/>
  <c r="G61"/>
  <c r="G62"/>
  <c r="G63"/>
  <c r="G64"/>
  <c r="H18"/>
  <c r="H27"/>
  <c r="H34"/>
  <c r="H38"/>
  <c r="H39"/>
  <c r="H43"/>
  <c r="H44"/>
  <c r="H45"/>
  <c r="H46"/>
  <c r="H47"/>
  <c r="H48"/>
  <c r="H49"/>
  <c r="H50"/>
  <c r="H51"/>
  <c r="H52"/>
  <c r="H53"/>
  <c r="H57"/>
  <c r="H61"/>
  <c r="H62"/>
  <c r="H63"/>
  <c r="H64"/>
  <c r="I18"/>
  <c r="I19"/>
  <c r="I25"/>
  <c r="I27"/>
  <c r="I34"/>
  <c r="I38"/>
  <c r="I39"/>
  <c r="I43"/>
  <c r="I44"/>
  <c r="I45"/>
  <c r="I46"/>
  <c r="I47"/>
  <c r="I48"/>
  <c r="I49"/>
  <c r="I50"/>
  <c r="I51"/>
  <c r="I52"/>
  <c r="I53"/>
  <c r="I57"/>
  <c r="I61"/>
  <c r="I62"/>
  <c r="I63"/>
  <c r="I64"/>
  <c r="J18"/>
  <c r="J27"/>
  <c r="J34"/>
  <c r="J38"/>
  <c r="J39"/>
  <c r="J43"/>
  <c r="J44"/>
  <c r="J45"/>
  <c r="J46"/>
  <c r="J47"/>
  <c r="J48"/>
  <c r="J49"/>
  <c r="J50"/>
  <c r="J51"/>
  <c r="J52"/>
  <c r="J53"/>
  <c r="J57"/>
  <c r="J61"/>
  <c r="J62"/>
  <c r="J63"/>
  <c r="J64"/>
  <c r="K18"/>
  <c r="K19"/>
  <c r="K25"/>
  <c r="K27"/>
  <c r="K34"/>
  <c r="K38"/>
  <c r="K39"/>
  <c r="K43"/>
  <c r="K44"/>
  <c r="K45"/>
  <c r="K46"/>
  <c r="K47"/>
  <c r="K48"/>
  <c r="K49"/>
  <c r="K50"/>
  <c r="K51"/>
  <c r="K52"/>
  <c r="K53"/>
  <c r="K57"/>
  <c r="K61"/>
  <c r="K62"/>
  <c r="K63"/>
  <c r="K64"/>
  <c r="L18"/>
  <c r="L19"/>
  <c r="L20" s="1"/>
  <c r="L142" s="1"/>
  <c r="L25"/>
  <c r="L27"/>
  <c r="L34"/>
  <c r="L38"/>
  <c r="L39"/>
  <c r="L43"/>
  <c r="L44"/>
  <c r="L45"/>
  <c r="L46"/>
  <c r="L47"/>
  <c r="L48"/>
  <c r="L49"/>
  <c r="L50"/>
  <c r="L51"/>
  <c r="L52"/>
  <c r="L53"/>
  <c r="L57"/>
  <c r="L61"/>
  <c r="L62"/>
  <c r="L63"/>
  <c r="L64"/>
  <c r="M18"/>
  <c r="M19"/>
  <c r="M20" s="1"/>
  <c r="M25"/>
  <c r="M27"/>
  <c r="M34"/>
  <c r="M38"/>
  <c r="M39"/>
  <c r="M43"/>
  <c r="M44"/>
  <c r="M45"/>
  <c r="M46"/>
  <c r="M47"/>
  <c r="M48"/>
  <c r="M49"/>
  <c r="M50"/>
  <c r="M51"/>
  <c r="M52"/>
  <c r="M53"/>
  <c r="M57"/>
  <c r="M61"/>
  <c r="M62"/>
  <c r="M63"/>
  <c r="M64"/>
  <c r="N18"/>
  <c r="N19"/>
  <c r="N20"/>
  <c r="O16" i="109"/>
  <c r="N24" i="113"/>
  <c r="N27"/>
  <c r="N34"/>
  <c r="N38"/>
  <c r="N43"/>
  <c r="N44"/>
  <c r="N45"/>
  <c r="N46"/>
  <c r="N47"/>
  <c r="N48"/>
  <c r="N49"/>
  <c r="N50"/>
  <c r="N51"/>
  <c r="N52"/>
  <c r="N53"/>
  <c r="N57"/>
  <c r="N61"/>
  <c r="N62"/>
  <c r="N63"/>
  <c r="N64"/>
  <c r="O18"/>
  <c r="O19"/>
  <c r="O20" s="1"/>
  <c r="O25"/>
  <c r="O27"/>
  <c r="O34"/>
  <c r="O38"/>
  <c r="O39"/>
  <c r="O43"/>
  <c r="O44"/>
  <c r="O45"/>
  <c r="O46"/>
  <c r="O47"/>
  <c r="O48"/>
  <c r="O49"/>
  <c r="O50"/>
  <c r="O51"/>
  <c r="O52"/>
  <c r="O53"/>
  <c r="O18" i="95"/>
  <c r="O19"/>
  <c r="O20" s="1"/>
  <c r="O39"/>
  <c r="O40"/>
  <c r="O38" s="1"/>
  <c r="O41"/>
  <c r="O42"/>
  <c r="O43"/>
  <c r="O44"/>
  <c r="O45"/>
  <c r="O46"/>
  <c r="O47"/>
  <c r="O48"/>
  <c r="O49"/>
  <c r="O50"/>
  <c r="O51"/>
  <c r="O52"/>
  <c r="O27"/>
  <c r="O54"/>
  <c r="O36"/>
  <c r="N60"/>
  <c r="N58"/>
  <c r="N18"/>
  <c r="N19"/>
  <c r="N20" s="1"/>
  <c r="N140" s="1"/>
  <c r="N59"/>
  <c r="N61"/>
  <c r="N39"/>
  <c r="N40"/>
  <c r="N42"/>
  <c r="N43"/>
  <c r="N44"/>
  <c r="N45"/>
  <c r="N46"/>
  <c r="N47"/>
  <c r="N48"/>
  <c r="N49"/>
  <c r="N50"/>
  <c r="N51"/>
  <c r="N52"/>
  <c r="N24"/>
  <c r="N54"/>
  <c r="N36"/>
  <c r="M60"/>
  <c r="M58"/>
  <c r="M18"/>
  <c r="M19"/>
  <c r="M20" s="1"/>
  <c r="M140" s="1"/>
  <c r="M59"/>
  <c r="M61"/>
  <c r="M39"/>
  <c r="M40"/>
  <c r="M38" s="1"/>
  <c r="M41"/>
  <c r="M42"/>
  <c r="M43"/>
  <c r="M44"/>
  <c r="M45"/>
  <c r="M46"/>
  <c r="M47"/>
  <c r="M48"/>
  <c r="M49"/>
  <c r="M50"/>
  <c r="M51"/>
  <c r="M52"/>
  <c r="M27"/>
  <c r="M54"/>
  <c r="M36"/>
  <c r="L60"/>
  <c r="L58"/>
  <c r="L18"/>
  <c r="L19"/>
  <c r="L20" s="1"/>
  <c r="L140" s="1"/>
  <c r="L59"/>
  <c r="L61"/>
  <c r="L39"/>
  <c r="L40"/>
  <c r="L41"/>
  <c r="L42"/>
  <c r="L43"/>
  <c r="L44"/>
  <c r="L45"/>
  <c r="L46"/>
  <c r="L47"/>
  <c r="L48"/>
  <c r="L49"/>
  <c r="L50"/>
  <c r="L51"/>
  <c r="L52"/>
  <c r="L27"/>
  <c r="L54"/>
  <c r="L36"/>
  <c r="K60"/>
  <c r="K58"/>
  <c r="K18"/>
  <c r="K19"/>
  <c r="K20" s="1"/>
  <c r="K140" s="1"/>
  <c r="K59"/>
  <c r="K61"/>
  <c r="K39"/>
  <c r="K40"/>
  <c r="K38" s="1"/>
  <c r="K41"/>
  <c r="K42"/>
  <c r="K43"/>
  <c r="K44"/>
  <c r="K45"/>
  <c r="K46"/>
  <c r="K47"/>
  <c r="K48"/>
  <c r="K49"/>
  <c r="K50"/>
  <c r="K51"/>
  <c r="K52"/>
  <c r="K27"/>
  <c r="K54"/>
  <c r="K36"/>
  <c r="J60"/>
  <c r="J58"/>
  <c r="J18"/>
  <c r="J59"/>
  <c r="J61"/>
  <c r="J39"/>
  <c r="J40"/>
  <c r="J41"/>
  <c r="J42"/>
  <c r="J43"/>
  <c r="J44"/>
  <c r="J45"/>
  <c r="J46"/>
  <c r="J47"/>
  <c r="J48"/>
  <c r="J49"/>
  <c r="J50"/>
  <c r="J51"/>
  <c r="J52"/>
  <c r="J54"/>
  <c r="J36"/>
  <c r="I60"/>
  <c r="I58"/>
  <c r="I18"/>
  <c r="I19"/>
  <c r="I59"/>
  <c r="I61"/>
  <c r="I39"/>
  <c r="I40"/>
  <c r="I41"/>
  <c r="I42"/>
  <c r="I43"/>
  <c r="I44"/>
  <c r="I45"/>
  <c r="I46"/>
  <c r="I47"/>
  <c r="I48"/>
  <c r="I49"/>
  <c r="I50"/>
  <c r="I51"/>
  <c r="I52"/>
  <c r="I38"/>
  <c r="I27"/>
  <c r="I54"/>
  <c r="I36"/>
  <c r="H60"/>
  <c r="H58"/>
  <c r="H18"/>
  <c r="H59"/>
  <c r="H61"/>
  <c r="H39"/>
  <c r="H40"/>
  <c r="H41"/>
  <c r="H42"/>
  <c r="H43"/>
  <c r="H44"/>
  <c r="H45"/>
  <c r="H46"/>
  <c r="H47"/>
  <c r="H48"/>
  <c r="H49"/>
  <c r="H50"/>
  <c r="H51"/>
  <c r="H52"/>
  <c r="H54"/>
  <c r="H36"/>
  <c r="G60"/>
  <c r="G58"/>
  <c r="G18"/>
  <c r="G19"/>
  <c r="G20" s="1"/>
  <c r="G59"/>
  <c r="G61"/>
  <c r="G39"/>
  <c r="G40"/>
  <c r="G38" s="1"/>
  <c r="G41"/>
  <c r="G42"/>
  <c r="G43"/>
  <c r="G44"/>
  <c r="G45"/>
  <c r="G46"/>
  <c r="G47"/>
  <c r="G48"/>
  <c r="G49"/>
  <c r="G50"/>
  <c r="G51"/>
  <c r="G52"/>
  <c r="G54"/>
  <c r="K288" i="108"/>
  <c r="L288"/>
  <c r="M288" s="1"/>
  <c r="N288" s="1"/>
  <c r="O288" s="1"/>
  <c r="P288" s="1"/>
  <c r="Q288" s="1"/>
  <c r="R288" s="1"/>
  <c r="S288" s="1"/>
  <c r="T288" s="1"/>
  <c r="U288" s="1"/>
  <c r="K287"/>
  <c r="L287" s="1"/>
  <c r="M287" s="1"/>
  <c r="N287" s="1"/>
  <c r="O287" s="1"/>
  <c r="P287" s="1"/>
  <c r="Q287" s="1"/>
  <c r="R287" s="1"/>
  <c r="S287" s="1"/>
  <c r="T287" s="1"/>
  <c r="U287" s="1"/>
  <c r="K286"/>
  <c r="L286"/>
  <c r="M286" s="1"/>
  <c r="N286" s="1"/>
  <c r="O286" s="1"/>
  <c r="P286" s="1"/>
  <c r="Q286" s="1"/>
  <c r="R286" s="1"/>
  <c r="S286" s="1"/>
  <c r="T286" s="1"/>
  <c r="U286" s="1"/>
  <c r="K285"/>
  <c r="L285" s="1"/>
  <c r="M285" s="1"/>
  <c r="N285" s="1"/>
  <c r="O285" s="1"/>
  <c r="P285" s="1"/>
  <c r="Q285" s="1"/>
  <c r="R285" s="1"/>
  <c r="S285" s="1"/>
  <c r="T285" s="1"/>
  <c r="U285" s="1"/>
  <c r="K284"/>
  <c r="L284"/>
  <c r="M284" s="1"/>
  <c r="K283"/>
  <c r="J283"/>
  <c r="U13"/>
  <c r="BG246"/>
  <c r="U61"/>
  <c r="BG258"/>
  <c r="U110"/>
  <c r="BG270"/>
  <c r="BG285" s="1"/>
  <c r="R26" i="114" s="1"/>
  <c r="U19" i="108"/>
  <c r="BG250"/>
  <c r="U68"/>
  <c r="BG262"/>
  <c r="U117"/>
  <c r="BG274"/>
  <c r="BG288" s="1"/>
  <c r="R32" i="114" s="1"/>
  <c r="U38" i="108"/>
  <c r="BG254"/>
  <c r="U87"/>
  <c r="BG266"/>
  <c r="U136"/>
  <c r="BG278"/>
  <c r="BG291" s="1"/>
  <c r="R38" i="114" s="1"/>
  <c r="T13" i="108"/>
  <c r="BF246"/>
  <c r="T61"/>
  <c r="BF258"/>
  <c r="T110"/>
  <c r="BF270"/>
  <c r="BF285" s="1"/>
  <c r="Q26" i="114" s="1"/>
  <c r="T19" i="108"/>
  <c r="BF250"/>
  <c r="T68"/>
  <c r="BF262"/>
  <c r="T117"/>
  <c r="BF274"/>
  <c r="BF288" s="1"/>
  <c r="Q32" i="114" s="1"/>
  <c r="T38" i="108"/>
  <c r="BF254"/>
  <c r="T87"/>
  <c r="BF266"/>
  <c r="T136"/>
  <c r="BF278"/>
  <c r="BF291" s="1"/>
  <c r="Q38" i="114" s="1"/>
  <c r="S13" i="108"/>
  <c r="BE246"/>
  <c r="S61"/>
  <c r="BE258"/>
  <c r="S110"/>
  <c r="BE270"/>
  <c r="BE285" s="1"/>
  <c r="P26" i="114" s="1"/>
  <c r="S19" i="108"/>
  <c r="BE250"/>
  <c r="S68"/>
  <c r="BE262"/>
  <c r="S117"/>
  <c r="BE274"/>
  <c r="BE288" s="1"/>
  <c r="P32" i="114" s="1"/>
  <c r="S38" i="108"/>
  <c r="BE254"/>
  <c r="S87"/>
  <c r="BE266"/>
  <c r="S136"/>
  <c r="BE278"/>
  <c r="BE291" s="1"/>
  <c r="P38" i="114" s="1"/>
  <c r="R13" i="108"/>
  <c r="BD246"/>
  <c r="R61"/>
  <c r="BD258"/>
  <c r="R110"/>
  <c r="BD270"/>
  <c r="BD285" s="1"/>
  <c r="O26" i="114" s="1"/>
  <c r="R19" i="108"/>
  <c r="BD250"/>
  <c r="R68"/>
  <c r="BD262"/>
  <c r="R117"/>
  <c r="BD274"/>
  <c r="BD288" s="1"/>
  <c r="O32" i="114" s="1"/>
  <c r="R38" i="108"/>
  <c r="BD254"/>
  <c r="R87"/>
  <c r="BD266" s="1"/>
  <c r="O80" i="114" s="1"/>
  <c r="R136" i="108"/>
  <c r="BD278" s="1"/>
  <c r="Q13"/>
  <c r="BC246" s="1"/>
  <c r="N54" i="114" s="1"/>
  <c r="Q61" i="108"/>
  <c r="BC258" s="1"/>
  <c r="N70" i="114" s="1"/>
  <c r="Q110" i="108"/>
  <c r="BC270" s="1"/>
  <c r="Q19"/>
  <c r="BC250" s="1"/>
  <c r="N59" i="114" s="1"/>
  <c r="Q68" i="108"/>
  <c r="BC262" s="1"/>
  <c r="N75" i="114" s="1"/>
  <c r="Q117" i="108"/>
  <c r="BC274" s="1"/>
  <c r="Q38"/>
  <c r="BC254" s="1"/>
  <c r="N64" i="114" s="1"/>
  <c r="Q87" i="108"/>
  <c r="BC266" s="1"/>
  <c r="N80" i="114" s="1"/>
  <c r="Q136" i="108"/>
  <c r="BC278" s="1"/>
  <c r="P13"/>
  <c r="BB246" s="1"/>
  <c r="M54" i="114" s="1"/>
  <c r="P61" i="108"/>
  <c r="BB258" s="1"/>
  <c r="M70" i="114" s="1"/>
  <c r="P110" i="108"/>
  <c r="BB270" s="1"/>
  <c r="P19"/>
  <c r="BB250" s="1"/>
  <c r="M59" i="114" s="1"/>
  <c r="P68" i="108"/>
  <c r="BB262" s="1"/>
  <c r="M75" i="114" s="1"/>
  <c r="P117" i="108"/>
  <c r="BB274" s="1"/>
  <c r="P38"/>
  <c r="BB254" s="1"/>
  <c r="M64" i="114" s="1"/>
  <c r="P87" i="108"/>
  <c r="BB266" s="1"/>
  <c r="M80" i="114" s="1"/>
  <c r="P136" i="108"/>
  <c r="BB278" s="1"/>
  <c r="O13"/>
  <c r="BA246" s="1"/>
  <c r="L54" i="114" s="1"/>
  <c r="O61" i="108"/>
  <c r="BA258" s="1"/>
  <c r="L70" i="114" s="1"/>
  <c r="O110" i="108"/>
  <c r="BA270" s="1"/>
  <c r="O19"/>
  <c r="BA250" s="1"/>
  <c r="L59" i="114" s="1"/>
  <c r="O68" i="108"/>
  <c r="BA262" s="1"/>
  <c r="L75" i="114" s="1"/>
  <c r="O117" i="108"/>
  <c r="BA274" s="1"/>
  <c r="O38"/>
  <c r="BA254" s="1"/>
  <c r="L64" i="114" s="1"/>
  <c r="O87" i="108"/>
  <c r="BA266" s="1"/>
  <c r="L80" i="114" s="1"/>
  <c r="O136" i="108"/>
  <c r="BA278" s="1"/>
  <c r="N13"/>
  <c r="AZ246" s="1"/>
  <c r="K54" i="114" s="1"/>
  <c r="N61" i="108"/>
  <c r="AZ258" s="1"/>
  <c r="K70" i="114" s="1"/>
  <c r="N110" i="108"/>
  <c r="AZ270" s="1"/>
  <c r="N19"/>
  <c r="AZ250" s="1"/>
  <c r="K59" i="114" s="1"/>
  <c r="N68" i="108"/>
  <c r="AZ262" s="1"/>
  <c r="K75" i="114" s="1"/>
  <c r="N117" i="108"/>
  <c r="AZ274" s="1"/>
  <c r="N38"/>
  <c r="AZ254" s="1"/>
  <c r="K64" i="114" s="1"/>
  <c r="N87" i="108"/>
  <c r="AZ266" s="1"/>
  <c r="K80" i="114" s="1"/>
  <c r="N136" i="108"/>
  <c r="AZ278" s="1"/>
  <c r="M13"/>
  <c r="AY246" s="1"/>
  <c r="J54" i="114" s="1"/>
  <c r="M61" i="108"/>
  <c r="AY258" s="1"/>
  <c r="J70" i="114" s="1"/>
  <c r="M110" i="108"/>
  <c r="AY270" s="1"/>
  <c r="M19"/>
  <c r="AY250" s="1"/>
  <c r="J59" i="114" s="1"/>
  <c r="M68" i="108"/>
  <c r="AY262" s="1"/>
  <c r="J75" i="114" s="1"/>
  <c r="M117" i="108"/>
  <c r="AY274" s="1"/>
  <c r="M38"/>
  <c r="AY254" s="1"/>
  <c r="J64" i="114" s="1"/>
  <c r="M87" i="108"/>
  <c r="AY266" s="1"/>
  <c r="J80" i="114" s="1"/>
  <c r="M136" i="108"/>
  <c r="AY278" s="1"/>
  <c r="L13"/>
  <c r="AX246" s="1"/>
  <c r="I54" i="114" s="1"/>
  <c r="L61" i="108"/>
  <c r="AX258" s="1"/>
  <c r="I70" i="114" s="1"/>
  <c r="L110" i="108"/>
  <c r="AX270" s="1"/>
  <c r="L19"/>
  <c r="AX250" s="1"/>
  <c r="I59" i="114" s="1"/>
  <c r="L68" i="108"/>
  <c r="AX262" s="1"/>
  <c r="I75" i="114" s="1"/>
  <c r="L117" i="108"/>
  <c r="AX274" s="1"/>
  <c r="L38"/>
  <c r="AX254" s="1"/>
  <c r="I64" i="114" s="1"/>
  <c r="L87" i="108"/>
  <c r="AX266" s="1"/>
  <c r="I80" i="114" s="1"/>
  <c r="L136" i="108"/>
  <c r="AX278" s="1"/>
  <c r="K13"/>
  <c r="AW246" s="1"/>
  <c r="H54" i="114" s="1"/>
  <c r="K61" i="108"/>
  <c r="AW258" s="1"/>
  <c r="H70" i="114" s="1"/>
  <c r="K110" i="108"/>
  <c r="AW270" s="1"/>
  <c r="K19"/>
  <c r="AW250" s="1"/>
  <c r="H59" i="114" s="1"/>
  <c r="K68" i="108"/>
  <c r="AW262" s="1"/>
  <c r="H75" i="114" s="1"/>
  <c r="K117" i="108"/>
  <c r="AW274" s="1"/>
  <c r="K38"/>
  <c r="AW254" s="1"/>
  <c r="H64" i="114" s="1"/>
  <c r="K87" i="108"/>
  <c r="AW266" s="1"/>
  <c r="H80" i="114" s="1"/>
  <c r="K136" i="108"/>
  <c r="AW278" s="1"/>
  <c r="J13"/>
  <c r="AV246" s="1"/>
  <c r="G54" i="114" s="1"/>
  <c r="J61" i="108"/>
  <c r="AV258" s="1"/>
  <c r="G70" i="114" s="1"/>
  <c r="J110" i="108"/>
  <c r="AV270" s="1"/>
  <c r="J19"/>
  <c r="AV250" s="1"/>
  <c r="G59" i="114" s="1"/>
  <c r="J68" i="108"/>
  <c r="AV262" s="1"/>
  <c r="G75" i="114" s="1"/>
  <c r="J117" i="108"/>
  <c r="AV274" s="1"/>
  <c r="J38"/>
  <c r="AV254" s="1"/>
  <c r="G64" i="114" s="1"/>
  <c r="J87" i="108"/>
  <c r="AV266" s="1"/>
  <c r="G80" i="114" s="1"/>
  <c r="J136" i="108"/>
  <c r="AV278" s="1"/>
  <c r="J13" i="111"/>
  <c r="L13"/>
  <c r="M13"/>
  <c r="N13"/>
  <c r="O13"/>
  <c r="P13"/>
  <c r="C24" i="105"/>
  <c r="D24"/>
  <c r="E24"/>
  <c r="F24"/>
  <c r="G24"/>
  <c r="G33"/>
  <c r="H24"/>
  <c r="H33"/>
  <c r="I24"/>
  <c r="I33"/>
  <c r="J27"/>
  <c r="J21"/>
  <c r="J24"/>
  <c r="J33"/>
  <c r="K24"/>
  <c r="L24"/>
  <c r="M24"/>
  <c r="N24"/>
  <c r="C20"/>
  <c r="C25"/>
  <c r="C26"/>
  <c r="H186" i="104"/>
  <c r="C29" i="105" s="1"/>
  <c r="C42"/>
  <c r="D20"/>
  <c r="D25"/>
  <c r="D26"/>
  <c r="I186" i="104"/>
  <c r="D29" i="105"/>
  <c r="D42"/>
  <c r="E20"/>
  <c r="E25"/>
  <c r="E26"/>
  <c r="J186" i="104"/>
  <c r="E29" i="105" s="1"/>
  <c r="E42"/>
  <c r="F20"/>
  <c r="F25"/>
  <c r="F26"/>
  <c r="K186" i="104"/>
  <c r="F29" i="105"/>
  <c r="F42"/>
  <c r="G20"/>
  <c r="G25"/>
  <c r="G26"/>
  <c r="L186" i="104"/>
  <c r="G29" i="105" s="1"/>
  <c r="G42"/>
  <c r="H20"/>
  <c r="H25"/>
  <c r="H26"/>
  <c r="M186" i="104"/>
  <c r="H29" i="105"/>
  <c r="H42"/>
  <c r="I20"/>
  <c r="I25"/>
  <c r="I26"/>
  <c r="N186" i="104"/>
  <c r="I29" i="105" s="1"/>
  <c r="I42"/>
  <c r="J20"/>
  <c r="J25"/>
  <c r="O186" i="104"/>
  <c r="J29" i="105"/>
  <c r="J42"/>
  <c r="K20"/>
  <c r="K25"/>
  <c r="K26"/>
  <c r="P186" i="104"/>
  <c r="K29" i="105" s="1"/>
  <c r="K42"/>
  <c r="L20"/>
  <c r="L25"/>
  <c r="L26"/>
  <c r="Q186" i="104"/>
  <c r="L29" i="105"/>
  <c r="L42"/>
  <c r="M20"/>
  <c r="M25"/>
  <c r="M26"/>
  <c r="R186" i="104"/>
  <c r="M29" i="105" s="1"/>
  <c r="M42"/>
  <c r="N20"/>
  <c r="N25"/>
  <c r="N26"/>
  <c r="S186" i="104"/>
  <c r="N29" i="105"/>
  <c r="N42"/>
  <c r="C44"/>
  <c r="C50"/>
  <c r="G16" i="114"/>
  <c r="G16" i="113"/>
  <c r="G16" i="95"/>
  <c r="G7" i="112"/>
  <c r="G15" i="93"/>
  <c r="H12" i="111"/>
  <c r="H10" i="109"/>
  <c r="H10" i="107"/>
  <c r="G13" i="103"/>
  <c r="O78" i="114"/>
  <c r="J81"/>
  <c r="K81"/>
  <c r="L81"/>
  <c r="M81"/>
  <c r="N81"/>
  <c r="AZ292" i="108"/>
  <c r="K39" i="114" s="1"/>
  <c r="BA292" i="108"/>
  <c r="L39" i="114" s="1"/>
  <c r="BB292" i="108"/>
  <c r="M39" i="114" s="1"/>
  <c r="BC292" i="108"/>
  <c r="N39" i="114" s="1"/>
  <c r="BE289" i="108"/>
  <c r="P33" i="114"/>
  <c r="BF289" i="108"/>
  <c r="Q33" i="114"/>
  <c r="BG289" i="108"/>
  <c r="R33" i="114"/>
  <c r="AZ286" i="108"/>
  <c r="K27" i="114" s="1"/>
  <c r="K24" s="1"/>
  <c r="BA286" i="108"/>
  <c r="L27" i="114" s="1"/>
  <c r="BB286" i="108"/>
  <c r="M27" i="114" s="1"/>
  <c r="M24" s="1"/>
  <c r="BC286" i="108"/>
  <c r="N27" i="114" s="1"/>
  <c r="AV287" i="108"/>
  <c r="G28" i="114" s="1"/>
  <c r="AZ287" i="108"/>
  <c r="K28" i="114" s="1"/>
  <c r="BA287" i="108"/>
  <c r="L28" i="114" s="1"/>
  <c r="BB287" i="108"/>
  <c r="M28" i="114" s="1"/>
  <c r="BC287" i="108"/>
  <c r="N28" i="114" s="1"/>
  <c r="AV290" i="108"/>
  <c r="G34" i="114"/>
  <c r="AW290" i="108"/>
  <c r="H34" i="114"/>
  <c r="AX290" i="108"/>
  <c r="I34" i="114"/>
  <c r="AY290" i="108"/>
  <c r="J34" i="114"/>
  <c r="BE290" i="108"/>
  <c r="P34" i="114"/>
  <c r="BF290" i="108"/>
  <c r="Q34" i="114"/>
  <c r="BG290" i="108"/>
  <c r="R34" i="114"/>
  <c r="O93"/>
  <c r="P93"/>
  <c r="Q93"/>
  <c r="R93"/>
  <c r="P98"/>
  <c r="Q98"/>
  <c r="R98"/>
  <c r="G99"/>
  <c r="H99"/>
  <c r="I99"/>
  <c r="J99"/>
  <c r="K99"/>
  <c r="L99"/>
  <c r="M99"/>
  <c r="N99"/>
  <c r="I94"/>
  <c r="O94"/>
  <c r="P94"/>
  <c r="Q94"/>
  <c r="R94"/>
  <c r="G95"/>
  <c r="H95"/>
  <c r="I95"/>
  <c r="J95"/>
  <c r="O95"/>
  <c r="P95"/>
  <c r="Q95"/>
  <c r="R95"/>
  <c r="O88"/>
  <c r="P88"/>
  <c r="Q88"/>
  <c r="R88"/>
  <c r="H89"/>
  <c r="J89"/>
  <c r="K89"/>
  <c r="L89"/>
  <c r="M89"/>
  <c r="N89"/>
  <c r="G90"/>
  <c r="H90"/>
  <c r="J90"/>
  <c r="K90"/>
  <c r="L90"/>
  <c r="M90"/>
  <c r="N90"/>
  <c r="E96"/>
  <c r="E99" s="1"/>
  <c r="E90"/>
  <c r="E95" s="1"/>
  <c r="E89"/>
  <c r="E94" s="1"/>
  <c r="P86"/>
  <c r="Q86"/>
  <c r="R86"/>
  <c r="P80"/>
  <c r="Q80"/>
  <c r="R80"/>
  <c r="O75"/>
  <c r="P75"/>
  <c r="Q75"/>
  <c r="R75"/>
  <c r="H76"/>
  <c r="I76"/>
  <c r="O76"/>
  <c r="P76"/>
  <c r="Q76"/>
  <c r="R76"/>
  <c r="G77"/>
  <c r="H77"/>
  <c r="I77"/>
  <c r="J77"/>
  <c r="O77"/>
  <c r="P77"/>
  <c r="Q77"/>
  <c r="R77"/>
  <c r="O70"/>
  <c r="P70"/>
  <c r="P68" s="1"/>
  <c r="Q70"/>
  <c r="R70"/>
  <c r="R68" s="1"/>
  <c r="K71"/>
  <c r="L71"/>
  <c r="M71"/>
  <c r="N71"/>
  <c r="O71"/>
  <c r="G72"/>
  <c r="K72"/>
  <c r="L72"/>
  <c r="M72"/>
  <c r="N72"/>
  <c r="O72"/>
  <c r="E78"/>
  <c r="E81" s="1"/>
  <c r="E72"/>
  <c r="E77"/>
  <c r="E71"/>
  <c r="E76"/>
  <c r="Q68"/>
  <c r="G41"/>
  <c r="S41"/>
  <c r="O54"/>
  <c r="O59"/>
  <c r="O64"/>
  <c r="P54"/>
  <c r="P59"/>
  <c r="P64"/>
  <c r="Q54"/>
  <c r="Q59"/>
  <c r="Q64"/>
  <c r="R54"/>
  <c r="R59"/>
  <c r="R64"/>
  <c r="G65"/>
  <c r="H65"/>
  <c r="I65"/>
  <c r="K65"/>
  <c r="L65"/>
  <c r="M65"/>
  <c r="N65"/>
  <c r="O65"/>
  <c r="E62"/>
  <c r="E65" s="1"/>
  <c r="E55"/>
  <c r="E60" s="1"/>
  <c r="E56"/>
  <c r="E61" s="1"/>
  <c r="J60"/>
  <c r="P60"/>
  <c r="Q60"/>
  <c r="R60"/>
  <c r="G61"/>
  <c r="H61"/>
  <c r="I61"/>
  <c r="J61"/>
  <c r="P61"/>
  <c r="Q61"/>
  <c r="R61"/>
  <c r="G56"/>
  <c r="H56"/>
  <c r="I56"/>
  <c r="K56"/>
  <c r="L56"/>
  <c r="M56"/>
  <c r="N56"/>
  <c r="O56"/>
  <c r="H55"/>
  <c r="I55"/>
  <c r="K55"/>
  <c r="L55"/>
  <c r="M55"/>
  <c r="N55"/>
  <c r="O55"/>
  <c r="G49"/>
  <c r="S49"/>
  <c r="T49"/>
  <c r="S47"/>
  <c r="E47"/>
  <c r="R30"/>
  <c r="Q30"/>
  <c r="P30"/>
  <c r="S14"/>
  <c r="E40" i="107"/>
  <c r="E42" i="95" s="1"/>
  <c r="E41" i="107"/>
  <c r="E42"/>
  <c r="E44" i="95" s="1"/>
  <c r="E43" i="107"/>
  <c r="E44"/>
  <c r="E46" i="95" s="1"/>
  <c r="E45" i="107"/>
  <c r="E46"/>
  <c r="E48" i="95" s="1"/>
  <c r="E47" i="107"/>
  <c r="E48"/>
  <c r="E50" i="95" s="1"/>
  <c r="E49" i="107"/>
  <c r="E50"/>
  <c r="E52" i="95" s="1"/>
  <c r="G49" i="103"/>
  <c r="G61"/>
  <c r="S14" i="113"/>
  <c r="E43"/>
  <c r="E44"/>
  <c r="E45"/>
  <c r="E46"/>
  <c r="E47"/>
  <c r="E48"/>
  <c r="E49"/>
  <c r="E50"/>
  <c r="E51"/>
  <c r="E52"/>
  <c r="E53"/>
  <c r="G66"/>
  <c r="S66"/>
  <c r="G142"/>
  <c r="M142"/>
  <c r="N142"/>
  <c r="G63" i="95"/>
  <c r="S63"/>
  <c r="E51"/>
  <c r="E49"/>
  <c r="E47"/>
  <c r="E45"/>
  <c r="E43"/>
  <c r="G22"/>
  <c r="S22"/>
  <c r="G18" i="93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7"/>
  <c r="G178" s="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I18"/>
  <c r="I19"/>
  <c r="I20"/>
  <c r="I21"/>
  <c r="I22"/>
  <c r="I17" s="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M18"/>
  <c r="M17" s="1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Q18"/>
  <c r="Q17" s="1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S36" s="1"/>
  <c r="Q37"/>
  <c r="Q38"/>
  <c r="S38" s="1"/>
  <c r="Q39"/>
  <c r="Q40"/>
  <c r="S40" s="1"/>
  <c r="Q41"/>
  <c r="Q42"/>
  <c r="S42" s="1"/>
  <c r="Q43"/>
  <c r="Q44"/>
  <c r="S44" s="1"/>
  <c r="Q45"/>
  <c r="Q46"/>
  <c r="S46" s="1"/>
  <c r="R18"/>
  <c r="R19"/>
  <c r="R20"/>
  <c r="R21"/>
  <c r="R22"/>
  <c r="R23"/>
  <c r="R24"/>
  <c r="R25"/>
  <c r="R26"/>
  <c r="R27"/>
  <c r="R28"/>
  <c r="S28" s="1"/>
  <c r="R29"/>
  <c r="R30"/>
  <c r="S30" s="1"/>
  <c r="R31"/>
  <c r="R32"/>
  <c r="S32" s="1"/>
  <c r="R33"/>
  <c r="R34"/>
  <c r="S34" s="1"/>
  <c r="R35"/>
  <c r="R36"/>
  <c r="R37"/>
  <c r="R38"/>
  <c r="R39"/>
  <c r="R40"/>
  <c r="R41"/>
  <c r="R42"/>
  <c r="R43"/>
  <c r="R44"/>
  <c r="R45"/>
  <c r="R46"/>
  <c r="S45"/>
  <c r="S43"/>
  <c r="S41"/>
  <c r="S39"/>
  <c r="S37"/>
  <c r="S35"/>
  <c r="S33"/>
  <c r="S31"/>
  <c r="S29"/>
  <c r="S27"/>
  <c r="S26"/>
  <c r="S25"/>
  <c r="S24"/>
  <c r="S23"/>
  <c r="S22"/>
  <c r="S21"/>
  <c r="S20"/>
  <c r="S19"/>
  <c r="S18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P127" i="112"/>
  <c r="F7"/>
  <c r="H27" i="111"/>
  <c r="K7" i="105"/>
  <c r="J7"/>
  <c r="I7"/>
  <c r="H7"/>
  <c r="G7"/>
  <c r="E7"/>
  <c r="C7"/>
  <c r="D57"/>
  <c r="D58"/>
  <c r="N57"/>
  <c r="N58"/>
  <c r="M57"/>
  <c r="M58"/>
  <c r="L57"/>
  <c r="L58"/>
  <c r="K57"/>
  <c r="K58"/>
  <c r="J57"/>
  <c r="J58"/>
  <c r="I57"/>
  <c r="I58"/>
  <c r="H57"/>
  <c r="H58"/>
  <c r="G57"/>
  <c r="G58"/>
  <c r="F57"/>
  <c r="F58"/>
  <c r="E57"/>
  <c r="E58"/>
  <c r="C57"/>
  <c r="C58"/>
  <c r="O4"/>
  <c r="O5" s="1"/>
  <c r="O6" s="1"/>
  <c r="O11" s="1"/>
  <c r="F12" i="107"/>
  <c r="F62"/>
  <c r="F66"/>
  <c r="P38" i="111"/>
  <c r="O38"/>
  <c r="N38"/>
  <c r="M38"/>
  <c r="L38"/>
  <c r="J38"/>
  <c r="F63" i="107"/>
  <c r="S41" i="109"/>
  <c r="R41"/>
  <c r="Q41"/>
  <c r="P41"/>
  <c r="P37" i="111" s="1"/>
  <c r="O41" i="109"/>
  <c r="O37" i="111" s="1"/>
  <c r="N41" i="109"/>
  <c r="N37" i="111" s="1"/>
  <c r="M41" i="109"/>
  <c r="M37" i="111" s="1"/>
  <c r="L41" i="109"/>
  <c r="L37" i="111" s="1"/>
  <c r="K41" i="109"/>
  <c r="J41"/>
  <c r="J37" i="111" s="1"/>
  <c r="I41" i="109"/>
  <c r="F41" s="1"/>
  <c r="H12"/>
  <c r="J12"/>
  <c r="L12"/>
  <c r="M12"/>
  <c r="N12"/>
  <c r="O12"/>
  <c r="P12"/>
  <c r="S28"/>
  <c r="R28"/>
  <c r="Q28"/>
  <c r="P18"/>
  <c r="P28"/>
  <c r="O28"/>
  <c r="N18"/>
  <c r="N28"/>
  <c r="M28"/>
  <c r="L18"/>
  <c r="L28"/>
  <c r="K28"/>
  <c r="J28"/>
  <c r="I28"/>
  <c r="H28"/>
  <c r="F28"/>
  <c r="E28"/>
  <c r="AT117" i="108"/>
  <c r="AT274" s="1"/>
  <c r="AT110"/>
  <c r="AT270" s="1"/>
  <c r="AT106"/>
  <c r="AT269" s="1"/>
  <c r="AT68"/>
  <c r="AT262" s="1"/>
  <c r="AT186"/>
  <c r="AT258" s="1"/>
  <c r="AT184"/>
  <c r="AT257" s="1"/>
  <c r="AT19"/>
  <c r="AT250" s="1"/>
  <c r="AT13"/>
  <c r="AT246" s="1"/>
  <c r="AT10"/>
  <c r="AT245" s="1"/>
  <c r="N44" i="105"/>
  <c r="N50"/>
  <c r="M44"/>
  <c r="M50"/>
  <c r="L44"/>
  <c r="L50"/>
  <c r="BD184" i="108"/>
  <c r="K44" i="105"/>
  <c r="K50"/>
  <c r="J19"/>
  <c r="J44"/>
  <c r="J50"/>
  <c r="I44"/>
  <c r="I50"/>
  <c r="H44"/>
  <c r="H50"/>
  <c r="G44"/>
  <c r="G50"/>
  <c r="AY211" i="108"/>
  <c r="F44" i="105"/>
  <c r="F50"/>
  <c r="AX157" i="108"/>
  <c r="E44" i="105"/>
  <c r="E50"/>
  <c r="AW157" i="108"/>
  <c r="AW211"/>
  <c r="D44" i="105"/>
  <c r="D50"/>
  <c r="AV157" i="108"/>
  <c r="AV184"/>
  <c r="AV211"/>
  <c r="B26" i="105"/>
  <c r="B24"/>
  <c r="AT239" i="108"/>
  <c r="AS239"/>
  <c r="AS155"/>
  <c r="AS106"/>
  <c r="AS57"/>
  <c r="AS10"/>
  <c r="AT236"/>
  <c r="AT235"/>
  <c r="AT234"/>
  <c r="AT233"/>
  <c r="AT232"/>
  <c r="AT231"/>
  <c r="AT230"/>
  <c r="AT229"/>
  <c r="AT228"/>
  <c r="AT227"/>
  <c r="AT226"/>
  <c r="AT225"/>
  <c r="AT224"/>
  <c r="AT223"/>
  <c r="AT222"/>
  <c r="AT221"/>
  <c r="AT220"/>
  <c r="AT218"/>
  <c r="AT217"/>
  <c r="AT216"/>
  <c r="AT215"/>
  <c r="AT214"/>
  <c r="AT213"/>
  <c r="AT211"/>
  <c r="AT209"/>
  <c r="AT208"/>
  <c r="AT207"/>
  <c r="AT206"/>
  <c r="AT205"/>
  <c r="AT204"/>
  <c r="AT203"/>
  <c r="AT202"/>
  <c r="AT201"/>
  <c r="AT200"/>
  <c r="AT199"/>
  <c r="AT198"/>
  <c r="AT197"/>
  <c r="AT196"/>
  <c r="AT195"/>
  <c r="AT194"/>
  <c r="AT193"/>
  <c r="AT191"/>
  <c r="AT190"/>
  <c r="AT189"/>
  <c r="AT188"/>
  <c r="AT187"/>
  <c r="AT166"/>
  <c r="AT182"/>
  <c r="AT181"/>
  <c r="AT180"/>
  <c r="AT179"/>
  <c r="AT178"/>
  <c r="AT177"/>
  <c r="AT176"/>
  <c r="AT175"/>
  <c r="AT174"/>
  <c r="AT173"/>
  <c r="AT172"/>
  <c r="AT171"/>
  <c r="AT170"/>
  <c r="AT169"/>
  <c r="AT168"/>
  <c r="AT167"/>
  <c r="AT164"/>
  <c r="AT163"/>
  <c r="AT162"/>
  <c r="AT161"/>
  <c r="AT160"/>
  <c r="AT159"/>
  <c r="AT157"/>
  <c r="AT155"/>
  <c r="AT152"/>
  <c r="AT151"/>
  <c r="AT150"/>
  <c r="AT149"/>
  <c r="AT148"/>
  <c r="AT147"/>
  <c r="AT146"/>
  <c r="AT145"/>
  <c r="AT144"/>
  <c r="AT143"/>
  <c r="AT142"/>
  <c r="AT141"/>
  <c r="AT140"/>
  <c r="AT139"/>
  <c r="AT138"/>
  <c r="AT137"/>
  <c r="AT136"/>
  <c r="AT133"/>
  <c r="AT132"/>
  <c r="AT131"/>
  <c r="AT130"/>
  <c r="AT129"/>
  <c r="AT128"/>
  <c r="AT127"/>
  <c r="AT126"/>
  <c r="AT125"/>
  <c r="AT124"/>
  <c r="AT123"/>
  <c r="AT122"/>
  <c r="AT121"/>
  <c r="AT120"/>
  <c r="AT119"/>
  <c r="AT118"/>
  <c r="AT115"/>
  <c r="AT114"/>
  <c r="AT113"/>
  <c r="AT112"/>
  <c r="AT111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4"/>
  <c r="AT83"/>
  <c r="AT82"/>
  <c r="AT81"/>
  <c r="AT80"/>
  <c r="AT79"/>
  <c r="AT78"/>
  <c r="AT77"/>
  <c r="AT76"/>
  <c r="AT75"/>
  <c r="AT74"/>
  <c r="AT73"/>
  <c r="AT72"/>
  <c r="AT71"/>
  <c r="AT70"/>
  <c r="AT69"/>
  <c r="AT66"/>
  <c r="AT65"/>
  <c r="AT64"/>
  <c r="AT63"/>
  <c r="AT62"/>
  <c r="AT61"/>
  <c r="AT57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5"/>
  <c r="AT34"/>
  <c r="AT33"/>
  <c r="AT32"/>
  <c r="AT31"/>
  <c r="AT30"/>
  <c r="AT29"/>
  <c r="AT28"/>
  <c r="AT27"/>
  <c r="AT26"/>
  <c r="AT25"/>
  <c r="AT24"/>
  <c r="AT23"/>
  <c r="AT22"/>
  <c r="AT21"/>
  <c r="AT20"/>
  <c r="AT18"/>
  <c r="AT17"/>
  <c r="AT16"/>
  <c r="AT15"/>
  <c r="AT14"/>
  <c r="U220"/>
  <c r="T220"/>
  <c r="S220"/>
  <c r="R220"/>
  <c r="Q220"/>
  <c r="P220"/>
  <c r="O220"/>
  <c r="N220"/>
  <c r="M220"/>
  <c r="L220"/>
  <c r="K220"/>
  <c r="J220"/>
  <c r="U213"/>
  <c r="T213"/>
  <c r="S213"/>
  <c r="R213"/>
  <c r="Q213"/>
  <c r="P213"/>
  <c r="O213"/>
  <c r="N213"/>
  <c r="M213"/>
  <c r="L213"/>
  <c r="K213"/>
  <c r="J213"/>
  <c r="U193"/>
  <c r="T193"/>
  <c r="S193"/>
  <c r="R193"/>
  <c r="Q193"/>
  <c r="P193"/>
  <c r="O193"/>
  <c r="N193"/>
  <c r="M193"/>
  <c r="L193"/>
  <c r="K193"/>
  <c r="J193"/>
  <c r="U186"/>
  <c r="T186"/>
  <c r="S186"/>
  <c r="R186"/>
  <c r="Q186"/>
  <c r="P186"/>
  <c r="O186"/>
  <c r="N186"/>
  <c r="M186"/>
  <c r="L186"/>
  <c r="K186"/>
  <c r="J186"/>
  <c r="J159"/>
  <c r="U166"/>
  <c r="T166"/>
  <c r="S166"/>
  <c r="R166"/>
  <c r="Q166"/>
  <c r="P166"/>
  <c r="O166"/>
  <c r="N166"/>
  <c r="M166"/>
  <c r="L166"/>
  <c r="K166"/>
  <c r="J166"/>
  <c r="U159"/>
  <c r="T159"/>
  <c r="S159"/>
  <c r="R159"/>
  <c r="Q159"/>
  <c r="P159"/>
  <c r="O159"/>
  <c r="N159"/>
  <c r="M159"/>
  <c r="L159"/>
  <c r="K159"/>
  <c r="F67" i="107"/>
  <c r="F16"/>
  <c r="F54" s="1"/>
  <c r="F69" s="1"/>
  <c r="G54"/>
  <c r="G69"/>
  <c r="H16"/>
  <c r="H54" s="1"/>
  <c r="H69" s="1"/>
  <c r="F48"/>
  <c r="F43"/>
  <c r="F49"/>
  <c r="F44"/>
  <c r="F34"/>
  <c r="F57"/>
  <c r="G265" i="104"/>
  <c r="G264"/>
  <c r="G263"/>
  <c r="G262"/>
  <c r="G261"/>
  <c r="G260"/>
  <c r="G259"/>
  <c r="G258"/>
  <c r="G257"/>
  <c r="G256"/>
  <c r="G255"/>
  <c r="G254"/>
  <c r="G253"/>
  <c r="G252" s="1"/>
  <c r="G251"/>
  <c r="G250"/>
  <c r="G249"/>
  <c r="G248"/>
  <c r="G247"/>
  <c r="G246"/>
  <c r="G245"/>
  <c r="F50" i="107"/>
  <c r="F47"/>
  <c r="F46"/>
  <c r="F45"/>
  <c r="F42"/>
  <c r="F41"/>
  <c r="F40"/>
  <c r="E36"/>
  <c r="E35"/>
  <c r="E34"/>
  <c r="F35"/>
  <c r="F25"/>
  <c r="H19"/>
  <c r="F19"/>
  <c r="H20" i="104"/>
  <c r="G290"/>
  <c r="G291"/>
  <c r="G292"/>
  <c r="G293"/>
  <c r="G294"/>
  <c r="G295"/>
  <c r="G296"/>
  <c r="G287"/>
  <c r="G286"/>
  <c r="G285"/>
  <c r="G284"/>
  <c r="G283"/>
  <c r="G282"/>
  <c r="G281"/>
  <c r="H58"/>
  <c r="H72" s="1"/>
  <c r="H171" s="1"/>
  <c r="H185" s="1"/>
  <c r="H270" s="1"/>
  <c r="G278"/>
  <c r="G277"/>
  <c r="G276"/>
  <c r="G275"/>
  <c r="G274"/>
  <c r="G273"/>
  <c r="G272"/>
  <c r="G188"/>
  <c r="G244"/>
  <c r="G243"/>
  <c r="G242"/>
  <c r="G241"/>
  <c r="G240"/>
  <c r="G239"/>
  <c r="G238" s="1"/>
  <c r="G237"/>
  <c r="G236"/>
  <c r="G235"/>
  <c r="G234"/>
  <c r="G233"/>
  <c r="G232"/>
  <c r="G231"/>
  <c r="G230"/>
  <c r="G229"/>
  <c r="G228"/>
  <c r="G227"/>
  <c r="G226"/>
  <c r="G225"/>
  <c r="G224" s="1"/>
  <c r="G223"/>
  <c r="G222"/>
  <c r="G221"/>
  <c r="G220"/>
  <c r="G219"/>
  <c r="G218"/>
  <c r="G217"/>
  <c r="G216"/>
  <c r="G215"/>
  <c r="G214"/>
  <c r="G213"/>
  <c r="G212"/>
  <c r="G211"/>
  <c r="G210" s="1"/>
  <c r="G209"/>
  <c r="G208"/>
  <c r="G207"/>
  <c r="G206"/>
  <c r="G205"/>
  <c r="G204"/>
  <c r="G203"/>
  <c r="G202"/>
  <c r="G201"/>
  <c r="G200"/>
  <c r="G199"/>
  <c r="G198"/>
  <c r="G197"/>
  <c r="G196" s="1"/>
  <c r="G195"/>
  <c r="G194"/>
  <c r="G193"/>
  <c r="G192"/>
  <c r="G191"/>
  <c r="G190"/>
  <c r="G189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27"/>
  <c r="G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H136" i="103"/>
  <c r="G136"/>
  <c r="S49"/>
  <c r="S61" s="1"/>
  <c r="S70"/>
  <c r="S69"/>
  <c r="S68"/>
  <c r="S67"/>
  <c r="S66"/>
  <c r="S65"/>
  <c r="S64"/>
  <c r="S25"/>
  <c r="S58"/>
  <c r="S57"/>
  <c r="S56"/>
  <c r="S55"/>
  <c r="S54"/>
  <c r="S53"/>
  <c r="S52"/>
  <c r="S36"/>
  <c r="S35"/>
  <c r="S34"/>
  <c r="S33"/>
  <c r="S32"/>
  <c r="S31"/>
  <c r="S30"/>
  <c r="S29"/>
  <c r="S28"/>
  <c r="S27"/>
  <c r="S26"/>
  <c r="S24"/>
  <c r="S23"/>
  <c r="S44"/>
  <c r="S43"/>
  <c r="S42"/>
  <c r="S41"/>
  <c r="S40"/>
  <c r="S39"/>
  <c r="S38"/>
  <c r="S37"/>
  <c r="S22"/>
  <c r="S21"/>
  <c r="S20"/>
  <c r="S19"/>
  <c r="S18"/>
  <c r="S17"/>
  <c r="S16"/>
  <c r="S14" i="95"/>
  <c r="S13" i="93"/>
  <c r="N36" i="113" l="1"/>
  <c r="N31" i="95"/>
  <c r="N21" i="114" s="1"/>
  <c r="N83" s="1"/>
  <c r="J34" i="105"/>
  <c r="J56" s="1"/>
  <c r="O20" i="111" s="1"/>
  <c r="O44" s="1"/>
  <c r="O45" s="1"/>
  <c r="P17" i="93"/>
  <c r="L17"/>
  <c r="H17"/>
  <c r="R52" i="114"/>
  <c r="P52"/>
  <c r="S64"/>
  <c r="S75"/>
  <c r="H38" i="95"/>
  <c r="O39" i="107"/>
  <c r="O37" i="109" s="1"/>
  <c r="N17" i="93"/>
  <c r="J17"/>
  <c r="Q52" i="114"/>
  <c r="O52"/>
  <c r="O68"/>
  <c r="I20" i="95"/>
  <c r="I140" s="1"/>
  <c r="J38"/>
  <c r="L38"/>
  <c r="K20" i="113"/>
  <c r="K142" s="1"/>
  <c r="I20"/>
  <c r="I142" s="1"/>
  <c r="AV291" i="108"/>
  <c r="G38" i="114" s="1"/>
  <c r="G98"/>
  <c r="AV285" i="108"/>
  <c r="G26" i="114" s="1"/>
  <c r="G88"/>
  <c r="G52"/>
  <c r="S54"/>
  <c r="AW288" i="108"/>
  <c r="H32" i="114" s="1"/>
  <c r="H93"/>
  <c r="AX291" i="108"/>
  <c r="I38" i="114" s="1"/>
  <c r="I98"/>
  <c r="AX285" i="108"/>
  <c r="I26" i="114" s="1"/>
  <c r="I88"/>
  <c r="AY288" i="108"/>
  <c r="J32" i="114" s="1"/>
  <c r="J93"/>
  <c r="AZ291" i="108"/>
  <c r="K38" i="114" s="1"/>
  <c r="K98"/>
  <c r="AZ285" i="108"/>
  <c r="K26" i="114" s="1"/>
  <c r="K88"/>
  <c r="BA288" i="108"/>
  <c r="L32" i="114" s="1"/>
  <c r="L93"/>
  <c r="BB291" i="108"/>
  <c r="M38" i="114" s="1"/>
  <c r="M98"/>
  <c r="BB285" i="108"/>
  <c r="M26" i="114" s="1"/>
  <c r="M88"/>
  <c r="BC288" i="108"/>
  <c r="N32" i="114" s="1"/>
  <c r="N93"/>
  <c r="BD291" i="108"/>
  <c r="O38" i="114" s="1"/>
  <c r="O98"/>
  <c r="O86" s="1"/>
  <c r="N284" i="108"/>
  <c r="M283"/>
  <c r="G140" i="95"/>
  <c r="H68" i="114"/>
  <c r="I52"/>
  <c r="J68"/>
  <c r="K52"/>
  <c r="L68"/>
  <c r="M52"/>
  <c r="N68"/>
  <c r="O18"/>
  <c r="O43" s="1"/>
  <c r="P18"/>
  <c r="Q18"/>
  <c r="R18"/>
  <c r="G20"/>
  <c r="M36"/>
  <c r="K36"/>
  <c r="N36"/>
  <c r="L36"/>
  <c r="AV288" i="108"/>
  <c r="G32" i="114" s="1"/>
  <c r="G93"/>
  <c r="S70"/>
  <c r="G68"/>
  <c r="AW291" i="108"/>
  <c r="H38" i="114" s="1"/>
  <c r="H98"/>
  <c r="AW285" i="108"/>
  <c r="H26" i="114" s="1"/>
  <c r="H18" s="1"/>
  <c r="H88"/>
  <c r="H86" s="1"/>
  <c r="AX288" i="108"/>
  <c r="I32" i="114" s="1"/>
  <c r="I93"/>
  <c r="AY291" i="108"/>
  <c r="J38" i="114" s="1"/>
  <c r="J98"/>
  <c r="AY285" i="108"/>
  <c r="J26" i="114" s="1"/>
  <c r="J18" s="1"/>
  <c r="J88"/>
  <c r="J86" s="1"/>
  <c r="AZ288" i="108"/>
  <c r="K32" i="114" s="1"/>
  <c r="K93"/>
  <c r="BA291" i="108"/>
  <c r="L38" i="114" s="1"/>
  <c r="L98"/>
  <c r="BA285" i="108"/>
  <c r="L26" i="114" s="1"/>
  <c r="L18" s="1"/>
  <c r="L43" s="1"/>
  <c r="L88"/>
  <c r="L86" s="1"/>
  <c r="BB288" i="108"/>
  <c r="M32" i="114" s="1"/>
  <c r="M93"/>
  <c r="BC291" i="108"/>
  <c r="N38" i="114" s="1"/>
  <c r="N98"/>
  <c r="BC285" i="108"/>
  <c r="N26" i="114" s="1"/>
  <c r="N18" s="1"/>
  <c r="N43" s="1"/>
  <c r="N88"/>
  <c r="N86" s="1"/>
  <c r="H105" i="104"/>
  <c r="H138" s="1"/>
  <c r="R17" i="93"/>
  <c r="H178"/>
  <c r="I178" s="1"/>
  <c r="J178" s="1"/>
  <c r="K178" s="1"/>
  <c r="L178" s="1"/>
  <c r="M178" s="1"/>
  <c r="N178" s="1"/>
  <c r="O178" s="1"/>
  <c r="P178" s="1"/>
  <c r="Q178" s="1"/>
  <c r="N24" i="114"/>
  <c r="L24"/>
  <c r="S80"/>
  <c r="S59"/>
  <c r="H52"/>
  <c r="I68"/>
  <c r="J52"/>
  <c r="K68"/>
  <c r="L52"/>
  <c r="M68"/>
  <c r="N52"/>
  <c r="G60" i="115"/>
  <c r="C51" s="1"/>
  <c r="D72" s="1"/>
  <c r="F61"/>
  <c r="R61" i="113"/>
  <c r="R58" i="95"/>
  <c r="R59"/>
  <c r="R62" i="113"/>
  <c r="R57"/>
  <c r="R54" i="95"/>
  <c r="R27" i="113"/>
  <c r="R39" i="95"/>
  <c r="S13" i="107"/>
  <c r="S14" s="1"/>
  <c r="R18" i="113"/>
  <c r="R18" i="95"/>
  <c r="R34" i="113"/>
  <c r="R36" i="95"/>
  <c r="Q61" i="113"/>
  <c r="Q58" i="95"/>
  <c r="Q62" i="113"/>
  <c r="Q59" i="95"/>
  <c r="Q57" i="113"/>
  <c r="Q54" i="95"/>
  <c r="Q27" i="113"/>
  <c r="Q39" i="95"/>
  <c r="R13" i="107"/>
  <c r="Q18" i="113"/>
  <c r="Q18" i="95"/>
  <c r="R14" i="107"/>
  <c r="R24" s="1"/>
  <c r="Q34" i="113"/>
  <c r="Q36" i="95"/>
  <c r="P61" i="113"/>
  <c r="P58" i="95"/>
  <c r="P59"/>
  <c r="P62" i="113"/>
  <c r="P57"/>
  <c r="P54" i="95"/>
  <c r="BE186" i="108"/>
  <c r="AU187"/>
  <c r="BE159"/>
  <c r="AU160"/>
  <c r="P27" i="113"/>
  <c r="P39" i="95"/>
  <c r="Q13" i="107"/>
  <c r="Q14" s="1"/>
  <c r="P18" i="113"/>
  <c r="P18" i="95"/>
  <c r="P34" i="113"/>
  <c r="P36" i="95"/>
  <c r="O61" i="113"/>
  <c r="O58" i="95"/>
  <c r="O62" i="113"/>
  <c r="S62" s="1"/>
  <c r="O59" i="95"/>
  <c r="S17" i="93"/>
  <c r="BG277" i="108"/>
  <c r="BG213"/>
  <c r="BG265"/>
  <c r="R78" i="114" s="1"/>
  <c r="BG186" i="108"/>
  <c r="BG253"/>
  <c r="R62" i="114" s="1"/>
  <c r="BG159" i="108"/>
  <c r="BF277"/>
  <c r="BF213"/>
  <c r="BF265"/>
  <c r="Q78" i="114" s="1"/>
  <c r="BF186" i="108"/>
  <c r="BF253"/>
  <c r="Q62" i="114" s="1"/>
  <c r="BF159" i="108"/>
  <c r="BE277"/>
  <c r="BE213"/>
  <c r="BE265"/>
  <c r="P78" i="114" s="1"/>
  <c r="AU191" i="108"/>
  <c r="AU189"/>
  <c r="BE253"/>
  <c r="P62" i="114" s="1"/>
  <c r="AU164" i="108"/>
  <c r="AU162"/>
  <c r="BD277"/>
  <c r="J37"/>
  <c r="J59" s="1"/>
  <c r="AV11"/>
  <c r="R63" i="113"/>
  <c r="R60" i="95"/>
  <c r="R64" i="113"/>
  <c r="R61" i="95"/>
  <c r="R39" i="113"/>
  <c r="R41" i="95"/>
  <c r="R38" i="113"/>
  <c r="R40" i="95"/>
  <c r="R53" i="113"/>
  <c r="R52" i="95"/>
  <c r="R52" i="113"/>
  <c r="R51" i="95"/>
  <c r="R51" i="113"/>
  <c r="R50" i="95"/>
  <c r="R50" i="113"/>
  <c r="R49" i="95"/>
  <c r="R49" i="113"/>
  <c r="R48" i="95"/>
  <c r="R48" i="113"/>
  <c r="R47" i="95"/>
  <c r="R47" i="113"/>
  <c r="R46" i="95"/>
  <c r="R46" i="113"/>
  <c r="R45" i="95"/>
  <c r="R45" i="113"/>
  <c r="R44" i="95"/>
  <c r="R44" i="113"/>
  <c r="R43" i="95"/>
  <c r="S39" i="107"/>
  <c r="R43" i="113"/>
  <c r="R42" i="95"/>
  <c r="Q60"/>
  <c r="Q63" i="113"/>
  <c r="Q64"/>
  <c r="Q61" i="95"/>
  <c r="Q39" i="113"/>
  <c r="Q41" i="95"/>
  <c r="Q38" i="113"/>
  <c r="Q40" i="95"/>
  <c r="Q53" i="113"/>
  <c r="Q52" i="95"/>
  <c r="Q52" i="113"/>
  <c r="Q51" i="95"/>
  <c r="Q51" i="113"/>
  <c r="Q50" i="95"/>
  <c r="Q50" i="113"/>
  <c r="Q49" i="95"/>
  <c r="Q49" i="113"/>
  <c r="Q48" i="95"/>
  <c r="Q48" i="113"/>
  <c r="Q47" i="95"/>
  <c r="Q47" i="113"/>
  <c r="Q46" i="95"/>
  <c r="Q46" i="113"/>
  <c r="Q45" i="95"/>
  <c r="Q45" i="113"/>
  <c r="Q44" i="95"/>
  <c r="Q44" i="113"/>
  <c r="Q43" i="95"/>
  <c r="Q43" i="113"/>
  <c r="Q42" i="95"/>
  <c r="R39" i="107"/>
  <c r="P63" i="113"/>
  <c r="P60" i="95"/>
  <c r="P64" i="113"/>
  <c r="P61" i="95"/>
  <c r="P39" i="113"/>
  <c r="P41" i="95"/>
  <c r="P38" i="113"/>
  <c r="S38" s="1"/>
  <c r="P40" i="95"/>
  <c r="P53" i="113"/>
  <c r="S53" s="1"/>
  <c r="P52" i="95"/>
  <c r="P52" i="113"/>
  <c r="S52" s="1"/>
  <c r="P51" i="95"/>
  <c r="P51" i="113"/>
  <c r="S51" s="1"/>
  <c r="P50" i="95"/>
  <c r="P50" i="113"/>
  <c r="S50" s="1"/>
  <c r="P49" i="95"/>
  <c r="P49" i="113"/>
  <c r="S49" s="1"/>
  <c r="P48" i="95"/>
  <c r="P48" i="113"/>
  <c r="S48" s="1"/>
  <c r="P47" i="95"/>
  <c r="P47" i="113"/>
  <c r="S47" s="1"/>
  <c r="P46" i="95"/>
  <c r="P46" i="113"/>
  <c r="S46" s="1"/>
  <c r="P45" i="95"/>
  <c r="P45" i="113"/>
  <c r="S45" s="1"/>
  <c r="P44" i="95"/>
  <c r="P44" i="113"/>
  <c r="S44" s="1"/>
  <c r="P43" i="95"/>
  <c r="Q39" i="107"/>
  <c r="P43" i="113"/>
  <c r="S43" s="1"/>
  <c r="P42" i="95"/>
  <c r="S42" s="1"/>
  <c r="O60"/>
  <c r="O63" i="113"/>
  <c r="S63" s="1"/>
  <c r="O64"/>
  <c r="O61" i="95"/>
  <c r="S61" s="1"/>
  <c r="L283" i="108"/>
  <c r="BG136"/>
  <c r="BG279" s="1"/>
  <c r="BG110"/>
  <c r="BG87"/>
  <c r="BG267" s="1"/>
  <c r="R81" i="114" s="1"/>
  <c r="BG61" i="108"/>
  <c r="BG38"/>
  <c r="BG255" s="1"/>
  <c r="R65" i="114" s="1"/>
  <c r="BG13" i="108"/>
  <c r="BF136"/>
  <c r="BF279" s="1"/>
  <c r="BF110"/>
  <c r="BF87"/>
  <c r="BF267" s="1"/>
  <c r="Q81" i="114" s="1"/>
  <c r="BF61" i="108"/>
  <c r="BF38"/>
  <c r="BF255" s="1"/>
  <c r="Q65" i="114" s="1"/>
  <c r="BF13" i="108"/>
  <c r="BE136"/>
  <c r="BE279" s="1"/>
  <c r="BE110"/>
  <c r="BE87"/>
  <c r="BE267" s="1"/>
  <c r="P81" i="114" s="1"/>
  <c r="AU190" i="108"/>
  <c r="AU188"/>
  <c r="BE61"/>
  <c r="BE38"/>
  <c r="BE255" s="1"/>
  <c r="P65" i="114" s="1"/>
  <c r="AU163" i="108"/>
  <c r="AU161"/>
  <c r="BE13"/>
  <c r="BD136"/>
  <c r="P37" i="107"/>
  <c r="BD239" i="108"/>
  <c r="K6" i="105"/>
  <c r="S50" i="103"/>
  <c r="G8" s="1"/>
  <c r="I8" s="1"/>
  <c r="BD213" i="108"/>
  <c r="BD166"/>
  <c r="BD19"/>
  <c r="BC273"/>
  <c r="BC261"/>
  <c r="BC249"/>
  <c r="D13" i="105"/>
  <c r="BD110" i="108"/>
  <c r="BD87"/>
  <c r="BD261"/>
  <c r="BD249"/>
  <c r="P33" i="107"/>
  <c r="P39"/>
  <c r="BC220" i="108"/>
  <c r="BC117"/>
  <c r="BC193"/>
  <c r="BC68"/>
  <c r="BC166"/>
  <c r="BC19"/>
  <c r="I6" i="105"/>
  <c r="N37" i="107"/>
  <c r="N33" s="1"/>
  <c r="BB239" i="108"/>
  <c r="G6" i="105"/>
  <c r="L37" i="107"/>
  <c r="L33" s="1"/>
  <c r="AZ239" i="108"/>
  <c r="O37" i="107"/>
  <c r="O139" i="104"/>
  <c r="BB220" i="108"/>
  <c r="BB117"/>
  <c r="BB193"/>
  <c r="BB68"/>
  <c r="BB166"/>
  <c r="BB19"/>
  <c r="BA273"/>
  <c r="BA261"/>
  <c r="BA249"/>
  <c r="M39" i="107"/>
  <c r="AZ220" i="108"/>
  <c r="AZ117"/>
  <c r="AZ193"/>
  <c r="AZ68"/>
  <c r="AZ166"/>
  <c r="AZ19"/>
  <c r="AY117"/>
  <c r="H6" i="105"/>
  <c r="M37" i="107"/>
  <c r="BA239" i="108"/>
  <c r="O24" i="107"/>
  <c r="BB273" i="108"/>
  <c r="BB261"/>
  <c r="BB249"/>
  <c r="N39" i="107"/>
  <c r="BA220" i="108"/>
  <c r="BA117"/>
  <c r="BA193"/>
  <c r="BA68"/>
  <c r="BA166"/>
  <c r="BA19"/>
  <c r="M23" i="107"/>
  <c r="M18" i="109" s="1"/>
  <c r="AZ273" i="108"/>
  <c r="AZ261"/>
  <c r="AZ249"/>
  <c r="L39" i="107"/>
  <c r="AY273" i="108"/>
  <c r="AY68"/>
  <c r="AY263" s="1"/>
  <c r="K13" i="107"/>
  <c r="K14" s="1"/>
  <c r="K24" s="1"/>
  <c r="I13"/>
  <c r="I14" s="1"/>
  <c r="I24" s="1"/>
  <c r="H13" i="111"/>
  <c r="H37" i="107"/>
  <c r="C6" i="105"/>
  <c r="H24" i="107"/>
  <c r="AV239" i="108"/>
  <c r="G36" i="95"/>
  <c r="S36" s="1"/>
  <c r="H33" i="107"/>
  <c r="AY61" i="108"/>
  <c r="AY253"/>
  <c r="J62" i="114" s="1"/>
  <c r="AY159" i="108"/>
  <c r="AX110"/>
  <c r="AX87"/>
  <c r="AX267" s="1"/>
  <c r="AX61"/>
  <c r="AX249"/>
  <c r="J39" i="107"/>
  <c r="AW117" i="108"/>
  <c r="AW265"/>
  <c r="H78" i="114" s="1"/>
  <c r="AW186" i="108"/>
  <c r="AW19"/>
  <c r="AV117"/>
  <c r="AV110"/>
  <c r="AV87"/>
  <c r="AV19"/>
  <c r="AV13"/>
  <c r="H39" i="107"/>
  <c r="E6" i="105"/>
  <c r="J37" i="107"/>
  <c r="AX239" i="108"/>
  <c r="AY186"/>
  <c r="AY38"/>
  <c r="AY13"/>
  <c r="K39" i="107"/>
  <c r="AX277" i="108"/>
  <c r="AX213"/>
  <c r="AX265"/>
  <c r="I78" i="114" s="1"/>
  <c r="AX186" i="108"/>
  <c r="AX19"/>
  <c r="J23" i="107"/>
  <c r="J18" i="109" s="1"/>
  <c r="AW273" i="108"/>
  <c r="AW87"/>
  <c r="AW267" s="1"/>
  <c r="AW61"/>
  <c r="AW249"/>
  <c r="I39" i="107"/>
  <c r="AV68" i="108"/>
  <c r="AV61"/>
  <c r="S59" i="95" l="1"/>
  <c r="S27" i="113"/>
  <c r="S57"/>
  <c r="Q37" i="107"/>
  <c r="BE239" i="108"/>
  <c r="L6" i="105"/>
  <c r="Q13" i="111"/>
  <c r="L7" i="105"/>
  <c r="Q12" i="109"/>
  <c r="Q24" i="107"/>
  <c r="R23"/>
  <c r="R18" i="109" s="1"/>
  <c r="Q25" i="113"/>
  <c r="Q27" i="95"/>
  <c r="S37" i="107"/>
  <c r="BG239" i="108"/>
  <c r="N6" i="105"/>
  <c r="S13" i="111"/>
  <c r="N7" i="105"/>
  <c r="S12" i="109"/>
  <c r="S24" i="107"/>
  <c r="I37" i="109"/>
  <c r="AX251" i="108"/>
  <c r="AX12"/>
  <c r="I96" i="114"/>
  <c r="AY260" i="108"/>
  <c r="J72" i="114" s="1"/>
  <c r="AY184" i="108"/>
  <c r="I35" i="113"/>
  <c r="I28" i="95"/>
  <c r="I26" s="1"/>
  <c r="J30" i="109"/>
  <c r="E11" i="105"/>
  <c r="J18" i="107" s="1"/>
  <c r="J16" i="109" s="1"/>
  <c r="E27" i="105"/>
  <c r="E23" s="1"/>
  <c r="E21"/>
  <c r="E19" s="1"/>
  <c r="AV275" i="108"/>
  <c r="AU117"/>
  <c r="AW260"/>
  <c r="AU186"/>
  <c r="AW184"/>
  <c r="AX259"/>
  <c r="AX59"/>
  <c r="AV240"/>
  <c r="AV241" s="1"/>
  <c r="G35" i="113"/>
  <c r="G28" i="95"/>
  <c r="H30" i="109"/>
  <c r="I37" i="107"/>
  <c r="AW239" i="108"/>
  <c r="D6" i="105"/>
  <c r="I13" i="111"/>
  <c r="D7" i="105"/>
  <c r="I12" i="109"/>
  <c r="K37" i="107"/>
  <c r="AY239" i="108"/>
  <c r="F6" i="105"/>
  <c r="K13" i="111"/>
  <c r="F7" i="105"/>
  <c r="K12" i="109"/>
  <c r="L37"/>
  <c r="K91" i="114"/>
  <c r="BA263" i="108"/>
  <c r="BA59"/>
  <c r="N37" i="109"/>
  <c r="M91" i="114"/>
  <c r="L35" i="113"/>
  <c r="L28" i="95"/>
  <c r="L26" s="1"/>
  <c r="M30" i="109"/>
  <c r="AY275" i="108"/>
  <c r="AY108"/>
  <c r="AZ276"/>
  <c r="AZ211"/>
  <c r="AU220"/>
  <c r="AV263"/>
  <c r="AU68"/>
  <c r="H57" i="114"/>
  <c r="AW283" i="108"/>
  <c r="D33" i="105" s="1"/>
  <c r="H81" i="114"/>
  <c r="AW292" i="108"/>
  <c r="H39" i="114" s="1"/>
  <c r="AX260" i="108"/>
  <c r="AX184"/>
  <c r="AX272"/>
  <c r="I90" i="114" s="1"/>
  <c r="AU213" i="108"/>
  <c r="AX211"/>
  <c r="K37" i="109"/>
  <c r="AY255" i="108"/>
  <c r="AU38"/>
  <c r="AX240"/>
  <c r="AX241" s="1"/>
  <c r="J28" i="107" s="1"/>
  <c r="F39"/>
  <c r="H37" i="109"/>
  <c r="AV251" i="108"/>
  <c r="AU19"/>
  <c r="AV271"/>
  <c r="AU110"/>
  <c r="AV108"/>
  <c r="AW251"/>
  <c r="AW12"/>
  <c r="J37" i="109"/>
  <c r="I57" i="114"/>
  <c r="AX283" i="108"/>
  <c r="E33" i="105" s="1"/>
  <c r="AX292" i="108"/>
  <c r="I39" i="114" s="1"/>
  <c r="I81"/>
  <c r="AY248" i="108"/>
  <c r="AY157"/>
  <c r="AU159"/>
  <c r="AY259"/>
  <c r="AY59"/>
  <c r="H23" i="107"/>
  <c r="G25" i="113"/>
  <c r="G27" i="95"/>
  <c r="F24" i="107"/>
  <c r="C11" i="105"/>
  <c r="C27"/>
  <c r="C23" s="1"/>
  <c r="C21"/>
  <c r="C19" s="1"/>
  <c r="H38" i="111"/>
  <c r="H37"/>
  <c r="H19" i="113"/>
  <c r="H19" i="95"/>
  <c r="F13" i="107"/>
  <c r="J19" i="113"/>
  <c r="J20" s="1"/>
  <c r="J19" i="95"/>
  <c r="J20" s="1"/>
  <c r="J91" i="114"/>
  <c r="K73"/>
  <c r="BA252" i="108"/>
  <c r="L61" i="114" s="1"/>
  <c r="BA157" i="108"/>
  <c r="BA264"/>
  <c r="L77" i="114" s="1"/>
  <c r="BA184" i="108"/>
  <c r="BA276"/>
  <c r="BA211"/>
  <c r="M73" i="114"/>
  <c r="O23" i="107"/>
  <c r="O18" i="109" s="1"/>
  <c r="N25" i="113"/>
  <c r="N27" i="95"/>
  <c r="BA240" i="108"/>
  <c r="BA241" s="1"/>
  <c r="M28" i="107" s="1"/>
  <c r="H11" i="105"/>
  <c r="M18" i="107" s="1"/>
  <c r="M16" i="109" s="1"/>
  <c r="H21" i="105"/>
  <c r="H19" s="1"/>
  <c r="H27"/>
  <c r="AZ251" i="108"/>
  <c r="AZ12"/>
  <c r="AZ263"/>
  <c r="AZ59"/>
  <c r="AZ275"/>
  <c r="AZ108"/>
  <c r="M37" i="109"/>
  <c r="L57" i="114"/>
  <c r="L91"/>
  <c r="BB252" i="108"/>
  <c r="M61" i="114" s="1"/>
  <c r="BB157" i="108"/>
  <c r="BB264"/>
  <c r="M77" i="114" s="1"/>
  <c r="BB184" i="108"/>
  <c r="BB276"/>
  <c r="BB211"/>
  <c r="N35" i="113"/>
  <c r="N28" i="95"/>
  <c r="AZ240" i="108"/>
  <c r="AZ241" s="1"/>
  <c r="L28" i="107" s="1"/>
  <c r="G11" i="105"/>
  <c r="L18" i="107" s="1"/>
  <c r="L16" i="109" s="1"/>
  <c r="G27" i="105"/>
  <c r="G21"/>
  <c r="G19" s="1"/>
  <c r="BB240" i="108"/>
  <c r="BB241"/>
  <c r="N28" i="107" s="1"/>
  <c r="I11" i="105"/>
  <c r="N18" i="107" s="1"/>
  <c r="N16" i="109" s="1"/>
  <c r="I27" i="105"/>
  <c r="I21"/>
  <c r="I19" s="1"/>
  <c r="BC252" i="108"/>
  <c r="N61" i="114" s="1"/>
  <c r="BC157" i="108"/>
  <c r="BC264"/>
  <c r="N77" i="114" s="1"/>
  <c r="BC184" i="108"/>
  <c r="BC276"/>
  <c r="BC211"/>
  <c r="O73" i="114"/>
  <c r="BD271" i="108"/>
  <c r="BD108"/>
  <c r="E13" i="105"/>
  <c r="N73" i="114"/>
  <c r="BD251" i="108"/>
  <c r="BD12"/>
  <c r="BD272"/>
  <c r="BD211"/>
  <c r="K11" i="105"/>
  <c r="P18" i="107" s="1"/>
  <c r="P16" i="109" s="1"/>
  <c r="K27" i="105"/>
  <c r="K23" s="1"/>
  <c r="K21"/>
  <c r="K19" s="1"/>
  <c r="O28" i="95"/>
  <c r="O26" s="1"/>
  <c r="O35" i="113"/>
  <c r="P30" i="109"/>
  <c r="BE247" i="108"/>
  <c r="BE12"/>
  <c r="BE259"/>
  <c r="BE59"/>
  <c r="BE271"/>
  <c r="BE108"/>
  <c r="BF247"/>
  <c r="BF12"/>
  <c r="BF259"/>
  <c r="BF59"/>
  <c r="BF271"/>
  <c r="BF108"/>
  <c r="BG247"/>
  <c r="BG12"/>
  <c r="BG259"/>
  <c r="BG59"/>
  <c r="BG271"/>
  <c r="BG108"/>
  <c r="S60" i="95"/>
  <c r="R37" i="109"/>
  <c r="O96" i="114"/>
  <c r="BE272" i="108"/>
  <c r="P90" i="114" s="1"/>
  <c r="BE211" i="108"/>
  <c r="Q96" i="114"/>
  <c r="BG248" i="108"/>
  <c r="BG157"/>
  <c r="BG260"/>
  <c r="R72" i="114" s="1"/>
  <c r="BG184" i="108"/>
  <c r="BG272"/>
  <c r="R90" i="114" s="1"/>
  <c r="BG211" i="108"/>
  <c r="T46" i="93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S61" i="113"/>
  <c r="O142"/>
  <c r="S34"/>
  <c r="S18" i="95"/>
  <c r="P38"/>
  <c r="S39"/>
  <c r="Q19" i="113"/>
  <c r="Q19" i="95"/>
  <c r="G61" i="115"/>
  <c r="D51" s="1"/>
  <c r="E72" s="1"/>
  <c r="F62"/>
  <c r="S88" i="114"/>
  <c r="G86"/>
  <c r="J33" i="107"/>
  <c r="S64" i="113"/>
  <c r="S43" i="95"/>
  <c r="S44"/>
  <c r="S45"/>
  <c r="S46"/>
  <c r="S47"/>
  <c r="S48"/>
  <c r="S49"/>
  <c r="S50"/>
  <c r="S51"/>
  <c r="S52"/>
  <c r="S40"/>
  <c r="S54"/>
  <c r="Q20"/>
  <c r="Q140" s="1"/>
  <c r="R38"/>
  <c r="J43" i="114"/>
  <c r="S32"/>
  <c r="M86"/>
  <c r="K86"/>
  <c r="I86"/>
  <c r="S98"/>
  <c r="AV259" i="108"/>
  <c r="AV59"/>
  <c r="AU61"/>
  <c r="AU59" s="1"/>
  <c r="AW259"/>
  <c r="AW59"/>
  <c r="H91" i="114"/>
  <c r="AY247" i="108"/>
  <c r="AY12"/>
  <c r="AV247"/>
  <c r="AU13"/>
  <c r="AU12" s="1"/>
  <c r="AV12"/>
  <c r="AV267"/>
  <c r="AU87"/>
  <c r="I23" i="107"/>
  <c r="I18" i="109" s="1"/>
  <c r="H25" i="113"/>
  <c r="H27" i="95"/>
  <c r="AW275" i="108"/>
  <c r="AW108"/>
  <c r="AX271"/>
  <c r="AX108"/>
  <c r="K23" i="107"/>
  <c r="K18" i="109" s="1"/>
  <c r="J25" i="113"/>
  <c r="J27" i="95"/>
  <c r="AY265" i="108"/>
  <c r="J78" i="114" s="1"/>
  <c r="J76"/>
  <c r="K57"/>
  <c r="BA251" i="108"/>
  <c r="BA12"/>
  <c r="BA275"/>
  <c r="BA108"/>
  <c r="M57" i="114"/>
  <c r="AZ252" i="108"/>
  <c r="K61" i="114" s="1"/>
  <c r="AZ157" i="108"/>
  <c r="AU166"/>
  <c r="AZ264"/>
  <c r="K77" i="114" s="1"/>
  <c r="S77" s="1"/>
  <c r="AZ184" i="108"/>
  <c r="AU193"/>
  <c r="L73" i="114"/>
  <c r="BB251" i="108"/>
  <c r="BB12"/>
  <c r="BB263"/>
  <c r="BB59"/>
  <c r="BB275"/>
  <c r="BB108"/>
  <c r="O36" i="107"/>
  <c r="J26" i="105"/>
  <c r="J23" s="1"/>
  <c r="G140" i="104"/>
  <c r="K35" i="113"/>
  <c r="K28" i="95"/>
  <c r="K26" s="1"/>
  <c r="L30" i="109"/>
  <c r="M35" i="113"/>
  <c r="M28" i="95"/>
  <c r="M26" s="1"/>
  <c r="N30" i="109"/>
  <c r="BC251" i="108"/>
  <c r="BC12"/>
  <c r="BC263"/>
  <c r="BC59"/>
  <c r="BC275"/>
  <c r="BC108"/>
  <c r="P37" i="109"/>
  <c r="O57" i="114"/>
  <c r="BD267" i="108"/>
  <c r="O81" i="114" s="1"/>
  <c r="BD59" i="108"/>
  <c r="N57" i="114"/>
  <c r="N91"/>
  <c r="BD252" i="108"/>
  <c r="BD157"/>
  <c r="BD240"/>
  <c r="BD241" s="1"/>
  <c r="P28" i="107" s="1"/>
  <c r="BD279" i="108"/>
  <c r="AU136"/>
  <c r="BE283"/>
  <c r="L33" i="105" s="1"/>
  <c r="BE292" i="108"/>
  <c r="P39" i="114" s="1"/>
  <c r="P99"/>
  <c r="BF283" i="108"/>
  <c r="M33" i="105" s="1"/>
  <c r="BF292" i="108"/>
  <c r="Q39" i="114" s="1"/>
  <c r="Q99"/>
  <c r="BG283" i="108"/>
  <c r="N33" i="105" s="1"/>
  <c r="BG292" i="108"/>
  <c r="R39" i="114" s="1"/>
  <c r="R99"/>
  <c r="Q37" i="109"/>
  <c r="S37"/>
  <c r="J116" i="108"/>
  <c r="J86"/>
  <c r="J135"/>
  <c r="J108"/>
  <c r="AV109" s="1"/>
  <c r="J67"/>
  <c r="J157"/>
  <c r="AV60"/>
  <c r="P96" i="114"/>
  <c r="BF248" i="108"/>
  <c r="BF157"/>
  <c r="BF260"/>
  <c r="Q72" i="114" s="1"/>
  <c r="BF184" i="108"/>
  <c r="BF272"/>
  <c r="Q90" i="114" s="1"/>
  <c r="BF211" i="108"/>
  <c r="R96" i="114"/>
  <c r="S58" i="95"/>
  <c r="O140"/>
  <c r="S18" i="113"/>
  <c r="P19"/>
  <c r="P20" s="1"/>
  <c r="P19" i="95"/>
  <c r="P20" s="1"/>
  <c r="BE248" i="108"/>
  <c r="BE157"/>
  <c r="BE260"/>
  <c r="P72" i="114" s="1"/>
  <c r="BE184" i="108"/>
  <c r="R37" i="107"/>
  <c r="BF239" i="108"/>
  <c r="M6" i="105"/>
  <c r="R13" i="111"/>
  <c r="M7" i="105"/>
  <c r="R12" i="109"/>
  <c r="R19" i="113"/>
  <c r="R19" i="95"/>
  <c r="R20" s="1"/>
  <c r="I25" i="104"/>
  <c r="H16" i="114"/>
  <c r="H16" i="113"/>
  <c r="H66" s="1"/>
  <c r="H16" i="95"/>
  <c r="H7" i="112"/>
  <c r="H15" i="93"/>
  <c r="I12" i="111"/>
  <c r="I27" s="1"/>
  <c r="I10" i="109"/>
  <c r="I10" i="107"/>
  <c r="I16" s="1"/>
  <c r="I54" s="1"/>
  <c r="I69" s="1"/>
  <c r="H13" i="103"/>
  <c r="H49" s="1"/>
  <c r="H61" s="1"/>
  <c r="O284" i="108"/>
  <c r="N283"/>
  <c r="G18" i="114"/>
  <c r="S26"/>
  <c r="M33" i="107"/>
  <c r="Q20" i="113"/>
  <c r="Q38" i="95"/>
  <c r="R20" i="113"/>
  <c r="R178" i="93"/>
  <c r="S68" i="114"/>
  <c r="S93"/>
  <c r="M18"/>
  <c r="M43" s="1"/>
  <c r="K18"/>
  <c r="K43" s="1"/>
  <c r="I18"/>
  <c r="I43" s="1"/>
  <c r="S52"/>
  <c r="S38"/>
  <c r="F37" i="107" l="1"/>
  <c r="P142" i="113"/>
  <c r="O36"/>
  <c r="O31" i="95"/>
  <c r="K34" i="105"/>
  <c r="I36" i="113"/>
  <c r="I31" i="95"/>
  <c r="E34" i="105"/>
  <c r="H28" i="107"/>
  <c r="R140" i="95"/>
  <c r="R43" i="114"/>
  <c r="P140" i="95"/>
  <c r="P43" i="114"/>
  <c r="R142" i="113"/>
  <c r="H63" i="95"/>
  <c r="H22"/>
  <c r="H41" i="114"/>
  <c r="H49"/>
  <c r="R37" i="111"/>
  <c r="R38"/>
  <c r="Q28" i="95"/>
  <c r="Q35" i="113"/>
  <c r="R30" i="109"/>
  <c r="R33" i="107"/>
  <c r="BE287" i="108"/>
  <c r="P28" i="114" s="1"/>
  <c r="P20" s="1"/>
  <c r="P56"/>
  <c r="BF287" i="108"/>
  <c r="Q28" i="114" s="1"/>
  <c r="Q20" s="1"/>
  <c r="Q56"/>
  <c r="J211" i="108"/>
  <c r="J184"/>
  <c r="AV185" s="1"/>
  <c r="AV158"/>
  <c r="Q36" i="114"/>
  <c r="BD283" i="108"/>
  <c r="K33" i="105" s="1"/>
  <c r="K56" s="1"/>
  <c r="P20" i="111" s="1"/>
  <c r="P44" s="1"/>
  <c r="P45" s="1"/>
  <c r="BD292" i="108"/>
  <c r="O39" i="114" s="1"/>
  <c r="O99"/>
  <c r="S99" s="1"/>
  <c r="O61"/>
  <c r="BD290" i="108"/>
  <c r="O34" i="114" s="1"/>
  <c r="BC277" i="108"/>
  <c r="N94" i="114"/>
  <c r="BC289" i="108"/>
  <c r="N33" i="114" s="1"/>
  <c r="BC265" i="108"/>
  <c r="N76" i="114"/>
  <c r="BC253" i="108"/>
  <c r="N60" i="114"/>
  <c r="AX273" i="108"/>
  <c r="I89" i="114"/>
  <c r="AW277" i="108"/>
  <c r="H94" i="114"/>
  <c r="AW289" i="108"/>
  <c r="H33" i="114" s="1"/>
  <c r="H30" s="1"/>
  <c r="AV249" i="108"/>
  <c r="AV286"/>
  <c r="G27" i="114" s="1"/>
  <c r="G55"/>
  <c r="AY249" i="108"/>
  <c r="AY286"/>
  <c r="J27" i="114" s="1"/>
  <c r="J55"/>
  <c r="AW261" i="108"/>
  <c r="AW286"/>
  <c r="H27" i="114" s="1"/>
  <c r="H71"/>
  <c r="G62" i="115"/>
  <c r="E51" s="1"/>
  <c r="F72" s="1"/>
  <c r="F63"/>
  <c r="O24" i="113"/>
  <c r="O24" i="95"/>
  <c r="BD287" i="108"/>
  <c r="O28" i="114" s="1"/>
  <c r="O20" s="1"/>
  <c r="O90"/>
  <c r="BD253" i="108"/>
  <c r="O60" i="114"/>
  <c r="BD289" i="108"/>
  <c r="O33" i="114" s="1"/>
  <c r="O30" s="1"/>
  <c r="F13" i="105"/>
  <c r="E14"/>
  <c r="BD273" i="108"/>
  <c r="BD286"/>
  <c r="O27" i="114" s="1"/>
  <c r="O24" s="1"/>
  <c r="O89"/>
  <c r="N95"/>
  <c r="BC290" i="108"/>
  <c r="N34" i="114" s="1"/>
  <c r="N20" s="1"/>
  <c r="M24" i="113"/>
  <c r="M24" i="95"/>
  <c r="K24" i="113"/>
  <c r="K24" i="95"/>
  <c r="BB290" i="108"/>
  <c r="M34" i="114" s="1"/>
  <c r="M20" s="1"/>
  <c r="M95"/>
  <c r="AZ277" i="108"/>
  <c r="AZ289"/>
  <c r="K33" i="114" s="1"/>
  <c r="K94"/>
  <c r="AZ265" i="108"/>
  <c r="K76" i="114"/>
  <c r="AZ253" i="108"/>
  <c r="K60" i="114"/>
  <c r="H23" i="105"/>
  <c r="L24" i="113"/>
  <c r="L24" i="95"/>
  <c r="J140"/>
  <c r="F14" i="107"/>
  <c r="G13"/>
  <c r="H20" i="113"/>
  <c r="S19"/>
  <c r="AY287" i="108"/>
  <c r="J28" i="114" s="1"/>
  <c r="J20" s="1"/>
  <c r="J56"/>
  <c r="I36"/>
  <c r="AV273" i="108"/>
  <c r="G89" i="114"/>
  <c r="AV253" i="108"/>
  <c r="G62" i="114" s="1"/>
  <c r="G60"/>
  <c r="AX287" i="108"/>
  <c r="I28" i="114" s="1"/>
  <c r="I20" s="1"/>
  <c r="I72"/>
  <c r="AZ290" i="108"/>
  <c r="K34" i="114" s="1"/>
  <c r="K95"/>
  <c r="AY277" i="108"/>
  <c r="J94" i="114"/>
  <c r="AY289" i="108"/>
  <c r="J33" i="114" s="1"/>
  <c r="J30" s="1"/>
  <c r="K38" i="111"/>
  <c r="K37"/>
  <c r="F11" i="105"/>
  <c r="K18" i="107" s="1"/>
  <c r="K16" i="109" s="1"/>
  <c r="F21" i="105"/>
  <c r="F19" s="1"/>
  <c r="F27"/>
  <c r="F23" s="1"/>
  <c r="J35" i="113"/>
  <c r="J28" i="95"/>
  <c r="K30" i="109"/>
  <c r="K33" i="107"/>
  <c r="O7" i="105"/>
  <c r="D11"/>
  <c r="D21"/>
  <c r="D19" s="1"/>
  <c r="D27"/>
  <c r="D23" s="1"/>
  <c r="AW240" i="108"/>
  <c r="AW241" s="1"/>
  <c r="AW287"/>
  <c r="H28" i="114" s="1"/>
  <c r="H72"/>
  <c r="S72" s="1"/>
  <c r="AV277" i="108"/>
  <c r="AV289"/>
  <c r="G33" i="114" s="1"/>
  <c r="G94"/>
  <c r="I24" i="113"/>
  <c r="I24" i="95"/>
  <c r="S23" i="107"/>
  <c r="S18" i="109" s="1"/>
  <c r="R25" i="113"/>
  <c r="R27" i="95"/>
  <c r="N11" i="105"/>
  <c r="S18" i="107" s="1"/>
  <c r="S16" i="109" s="1"/>
  <c r="N21" i="105"/>
  <c r="N19" s="1"/>
  <c r="N27"/>
  <c r="N23" s="1"/>
  <c r="BG240" i="108"/>
  <c r="BG241" s="1"/>
  <c r="S28" i="107" s="1"/>
  <c r="Q38" i="111"/>
  <c r="Q37"/>
  <c r="P35" i="113"/>
  <c r="P28" i="95"/>
  <c r="Q30" i="109"/>
  <c r="Q33" i="107"/>
  <c r="J26" i="95"/>
  <c r="Q43" i="114"/>
  <c r="S86"/>
  <c r="BD257" i="108"/>
  <c r="P30" i="107" s="1"/>
  <c r="F13" i="111"/>
  <c r="AU211" i="108"/>
  <c r="S90" i="114"/>
  <c r="Q26" i="95"/>
  <c r="Q142" i="113"/>
  <c r="S18" i="114"/>
  <c r="G43"/>
  <c r="G44" s="1"/>
  <c r="P284" i="108"/>
  <c r="O283"/>
  <c r="K12"/>
  <c r="I58" i="104"/>
  <c r="I72" s="1"/>
  <c r="M11" i="105"/>
  <c r="R18" i="107" s="1"/>
  <c r="R16" i="109" s="1"/>
  <c r="M27" i="105"/>
  <c r="M23" s="1"/>
  <c r="M21"/>
  <c r="M19" s="1"/>
  <c r="BF240" i="108"/>
  <c r="BF241" s="1"/>
  <c r="R28" i="107" s="1"/>
  <c r="S20" i="113"/>
  <c r="T20" s="1"/>
  <c r="T19"/>
  <c r="R36" i="114"/>
  <c r="P36"/>
  <c r="O33" i="107"/>
  <c r="N39" i="113"/>
  <c r="S39" s="1"/>
  <c r="N41" i="95"/>
  <c r="O30" i="109"/>
  <c r="F36" i="107"/>
  <c r="BB277" i="108"/>
  <c r="BB289"/>
  <c r="M33" i="114" s="1"/>
  <c r="M94"/>
  <c r="BB265" i="108"/>
  <c r="M76" i="114"/>
  <c r="BB253" i="108"/>
  <c r="M60" i="114"/>
  <c r="BA277" i="108"/>
  <c r="L94" i="114"/>
  <c r="BA289" i="108"/>
  <c r="L33" i="114" s="1"/>
  <c r="BA253" i="108"/>
  <c r="L60" i="114"/>
  <c r="AV283" i="108"/>
  <c r="AV292"/>
  <c r="G39" i="114" s="1"/>
  <c r="G81"/>
  <c r="S81" s="1"/>
  <c r="AV261" i="108"/>
  <c r="G71" i="114"/>
  <c r="J25" i="104"/>
  <c r="I16" i="114"/>
  <c r="I16" i="113"/>
  <c r="I66" s="1"/>
  <c r="I16" i="95"/>
  <c r="I7" i="112"/>
  <c r="I15" i="93"/>
  <c r="J12" i="111"/>
  <c r="J27" s="1"/>
  <c r="J10" i="109"/>
  <c r="J10" i="107"/>
  <c r="J16" s="1"/>
  <c r="J54" s="1"/>
  <c r="J69" s="1"/>
  <c r="I13" i="103"/>
  <c r="I49" s="1"/>
  <c r="I61" s="1"/>
  <c r="BG287" i="108"/>
  <c r="R28" i="114" s="1"/>
  <c r="R20" s="1"/>
  <c r="R56"/>
  <c r="BG273" i="108"/>
  <c r="R89" i="114"/>
  <c r="BG261" i="108"/>
  <c r="R71" i="114"/>
  <c r="BG249" i="108"/>
  <c r="BG286"/>
  <c r="R27" i="114" s="1"/>
  <c r="R19" s="1"/>
  <c r="R55"/>
  <c r="BF273" i="108"/>
  <c r="Q89" i="114"/>
  <c r="BF261" i="108"/>
  <c r="Q71" i="114"/>
  <c r="BF249" i="108"/>
  <c r="BF286"/>
  <c r="Q27" i="114" s="1"/>
  <c r="Q24" s="1"/>
  <c r="Q55"/>
  <c r="BE273" i="108"/>
  <c r="P89" i="114"/>
  <c r="BE261" i="108"/>
  <c r="P71" i="114"/>
  <c r="BE249" i="108"/>
  <c r="BE286"/>
  <c r="P27" i="114" s="1"/>
  <c r="P24" s="1"/>
  <c r="P55"/>
  <c r="I23" i="105"/>
  <c r="M36" i="113"/>
  <c r="M31" i="95"/>
  <c r="I34" i="105"/>
  <c r="I56" s="1"/>
  <c r="N20" i="111" s="1"/>
  <c r="N44" s="1"/>
  <c r="N45" s="1"/>
  <c r="G23" i="105"/>
  <c r="K36" i="113"/>
  <c r="K31" i="95"/>
  <c r="G34" i="105"/>
  <c r="G56" s="1"/>
  <c r="L20" i="111" s="1"/>
  <c r="L44" s="1"/>
  <c r="L45" s="1"/>
  <c r="L36" i="113"/>
  <c r="L31" i="95"/>
  <c r="H34" i="105"/>
  <c r="H56" s="1"/>
  <c r="M20" i="111" s="1"/>
  <c r="M44" s="1"/>
  <c r="M45" s="1"/>
  <c r="L95" i="114"/>
  <c r="BA290" i="108"/>
  <c r="L34" i="114" s="1"/>
  <c r="L20" s="1"/>
  <c r="J142" i="113"/>
  <c r="H20" i="95"/>
  <c r="S19"/>
  <c r="S20" s="1"/>
  <c r="H18" i="107"/>
  <c r="C14" i="105"/>
  <c r="C15" s="1"/>
  <c r="G26" i="95"/>
  <c r="H18" i="109"/>
  <c r="AY261" i="108"/>
  <c r="J71" i="114"/>
  <c r="AW253" i="108"/>
  <c r="H60" i="114"/>
  <c r="AY283" i="108"/>
  <c r="F33" i="105" s="1"/>
  <c r="AY292" i="108"/>
  <c r="J39" i="114" s="1"/>
  <c r="J65"/>
  <c r="S65" s="1"/>
  <c r="H19"/>
  <c r="H36"/>
  <c r="AV265" i="108"/>
  <c r="G78" i="114" s="1"/>
  <c r="G76"/>
  <c r="BA265" i="108"/>
  <c r="L76" i="114"/>
  <c r="AY241" i="108"/>
  <c r="K28" i="107" s="1"/>
  <c r="AY240" i="108"/>
  <c r="F12" i="109"/>
  <c r="I38" i="111"/>
  <c r="I37"/>
  <c r="H35" i="113"/>
  <c r="H28" i="95"/>
  <c r="I30" i="109"/>
  <c r="I33" i="107"/>
  <c r="AX261" i="108"/>
  <c r="AX286"/>
  <c r="I27" i="114" s="1"/>
  <c r="I24" s="1"/>
  <c r="I71"/>
  <c r="AX253" i="108"/>
  <c r="I60" i="114"/>
  <c r="AX289" i="108"/>
  <c r="I33" i="114" s="1"/>
  <c r="I30" s="1"/>
  <c r="S38" i="111"/>
  <c r="S37"/>
  <c r="R35" i="113"/>
  <c r="S35" s="1"/>
  <c r="R28" i="95"/>
  <c r="S30" i="109"/>
  <c r="S33" i="107"/>
  <c r="Q23"/>
  <c r="Q18" i="109" s="1"/>
  <c r="P25" i="113"/>
  <c r="S25" s="1"/>
  <c r="P27" i="95"/>
  <c r="P26" s="1"/>
  <c r="L11" i="105"/>
  <c r="Q18" i="107" s="1"/>
  <c r="Q16" i="109" s="1"/>
  <c r="L21" i="105"/>
  <c r="L19" s="1"/>
  <c r="L27"/>
  <c r="L23" s="1"/>
  <c r="BE240" i="108"/>
  <c r="BE241" s="1"/>
  <c r="Q28" i="107" s="1"/>
  <c r="S61" i="114"/>
  <c r="N26" i="95"/>
  <c r="AU157" i="108"/>
  <c r="E56" i="105"/>
  <c r="J20" i="111" s="1"/>
  <c r="J44" s="1"/>
  <c r="J45" s="1"/>
  <c r="AU108" i="108"/>
  <c r="F37" i="109"/>
  <c r="F30"/>
  <c r="S28" i="95" l="1"/>
  <c r="P19" i="114"/>
  <c r="F23" i="107"/>
  <c r="S27" i="95"/>
  <c r="T27" s="1"/>
  <c r="T64"/>
  <c r="T57"/>
  <c r="T54"/>
  <c r="T36"/>
  <c r="S140"/>
  <c r="T62"/>
  <c r="T61"/>
  <c r="T60"/>
  <c r="T59"/>
  <c r="T58"/>
  <c r="T55"/>
  <c r="T53"/>
  <c r="T52"/>
  <c r="T51"/>
  <c r="T50"/>
  <c r="T49"/>
  <c r="T48"/>
  <c r="T47"/>
  <c r="T46"/>
  <c r="T45"/>
  <c r="T44"/>
  <c r="T43"/>
  <c r="T42"/>
  <c r="T40"/>
  <c r="T39"/>
  <c r="T37"/>
  <c r="T35"/>
  <c r="T28"/>
  <c r="T20"/>
  <c r="Q36" i="113"/>
  <c r="Q31" i="95"/>
  <c r="M34" i="105"/>
  <c r="M56" s="1"/>
  <c r="R20" i="111" s="1"/>
  <c r="R44" s="1"/>
  <c r="R45" s="1"/>
  <c r="P36" i="113"/>
  <c r="P31" i="95"/>
  <c r="L34" i="105"/>
  <c r="R36" i="113"/>
  <c r="R31" i="95"/>
  <c r="N34" i="105"/>
  <c r="N56" s="1"/>
  <c r="S20" i="111" s="1"/>
  <c r="S44" s="1"/>
  <c r="S45" s="1"/>
  <c r="I28" i="107"/>
  <c r="AV242" i="108"/>
  <c r="Q6" s="1"/>
  <c r="P24" i="113"/>
  <c r="P24" i="95"/>
  <c r="AX257" i="108"/>
  <c r="J30" i="107" s="1"/>
  <c r="I73" i="114"/>
  <c r="L78"/>
  <c r="BA257" i="108"/>
  <c r="M30" i="107" s="1"/>
  <c r="J19" i="114"/>
  <c r="J36"/>
  <c r="C16" i="105"/>
  <c r="H16" i="109"/>
  <c r="H140" i="95"/>
  <c r="H43" i="114"/>
  <c r="L21"/>
  <c r="L83" s="1"/>
  <c r="K21"/>
  <c r="K83" s="1"/>
  <c r="M21"/>
  <c r="M83" s="1"/>
  <c r="BF245" i="108"/>
  <c r="R29" i="107" s="1"/>
  <c r="Q57" i="114"/>
  <c r="Q51" s="1"/>
  <c r="BF257" i="108"/>
  <c r="R30" i="107" s="1"/>
  <c r="Q73" i="114"/>
  <c r="BF269" i="108"/>
  <c r="R31" i="107" s="1"/>
  <c r="Q91" i="114"/>
  <c r="Q85" s="1"/>
  <c r="BF282" i="108"/>
  <c r="M32" i="105" s="1"/>
  <c r="M55" s="1"/>
  <c r="I63" i="95"/>
  <c r="I22"/>
  <c r="I41" i="114"/>
  <c r="I49"/>
  <c r="BH283" i="108"/>
  <c r="M6" s="1"/>
  <c r="C33" i="105"/>
  <c r="L62" i="114"/>
  <c r="L51" s="1"/>
  <c r="BA245" i="108"/>
  <c r="M29" i="107" s="1"/>
  <c r="BB282" i="108"/>
  <c r="I32" i="105" s="1"/>
  <c r="I55" s="1"/>
  <c r="M96" i="114"/>
  <c r="M85" s="1"/>
  <c r="BB269" i="108"/>
  <c r="N31" i="107" s="1"/>
  <c r="Q24" i="113"/>
  <c r="Q24" i="95"/>
  <c r="I105" i="104"/>
  <c r="I138" s="1"/>
  <c r="I171"/>
  <c r="I185" s="1"/>
  <c r="I270" s="1"/>
  <c r="F38" i="111"/>
  <c r="P125" i="112"/>
  <c r="F37" i="111"/>
  <c r="O33" i="95"/>
  <c r="O37" i="113"/>
  <c r="O33" s="1"/>
  <c r="P26" i="109"/>
  <c r="P24" s="1"/>
  <c r="R24" i="113"/>
  <c r="R24" i="95"/>
  <c r="AV282" i="108"/>
  <c r="G96" i="114"/>
  <c r="H20"/>
  <c r="S28"/>
  <c r="I18" i="107"/>
  <c r="I16" i="109" s="1"/>
  <c r="D14" i="105"/>
  <c r="J24" i="113"/>
  <c r="J24" i="95"/>
  <c r="K62" i="114"/>
  <c r="K51" s="1"/>
  <c r="AZ245" i="108"/>
  <c r="L29" i="107" s="1"/>
  <c r="K78" i="114"/>
  <c r="K67" s="1"/>
  <c r="AZ257" i="108"/>
  <c r="L30" i="107" s="1"/>
  <c r="K30" i="114"/>
  <c r="K19"/>
  <c r="BD269" i="108"/>
  <c r="P31" i="107" s="1"/>
  <c r="O91" i="114"/>
  <c r="O85" s="1"/>
  <c r="BD282" i="108"/>
  <c r="K32" i="105" s="1"/>
  <c r="K55" s="1"/>
  <c r="G13"/>
  <c r="F14"/>
  <c r="G63" i="115"/>
  <c r="F51" s="1"/>
  <c r="G72" s="1"/>
  <c r="F64"/>
  <c r="AW257" i="108"/>
  <c r="I30" i="107" s="1"/>
  <c r="H73" i="114"/>
  <c r="AV245" i="108"/>
  <c r="G57" i="114"/>
  <c r="N30"/>
  <c r="N19"/>
  <c r="N22" s="1"/>
  <c r="BC282" i="108"/>
  <c r="J32" i="105" s="1"/>
  <c r="J55" s="1"/>
  <c r="N96" i="114"/>
  <c r="N85" s="1"/>
  <c r="BC269" i="108"/>
  <c r="O31" i="107" s="1"/>
  <c r="O19" i="114"/>
  <c r="O36"/>
  <c r="J281" i="108"/>
  <c r="AV212"/>
  <c r="G36" i="113"/>
  <c r="G31" i="95"/>
  <c r="C34" i="105"/>
  <c r="F28" i="107"/>
  <c r="I21" i="114"/>
  <c r="I83" s="1"/>
  <c r="O21"/>
  <c r="O83" s="1"/>
  <c r="O67" s="1"/>
  <c r="H26" i="95"/>
  <c r="F18" i="109"/>
  <c r="R24" i="114"/>
  <c r="S71"/>
  <c r="H44"/>
  <c r="I44" s="1"/>
  <c r="J44" s="1"/>
  <c r="K44" s="1"/>
  <c r="L44" s="1"/>
  <c r="M44" s="1"/>
  <c r="N44" s="1"/>
  <c r="O44" s="1"/>
  <c r="P44" s="1"/>
  <c r="Q44" s="1"/>
  <c r="R44" s="1"/>
  <c r="S43" s="1"/>
  <c r="L56" i="105"/>
  <c r="Q20" i="111" s="1"/>
  <c r="Q44" s="1"/>
  <c r="Q45" s="1"/>
  <c r="R26" i="95"/>
  <c r="S26" s="1"/>
  <c r="T26" s="1"/>
  <c r="S94" i="114"/>
  <c r="S95"/>
  <c r="S60"/>
  <c r="S89"/>
  <c r="S56"/>
  <c r="J24"/>
  <c r="S55"/>
  <c r="I62"/>
  <c r="I51" s="1"/>
  <c r="AX245" i="108"/>
  <c r="J29" i="107" s="1"/>
  <c r="F33"/>
  <c r="G30" i="109"/>
  <c r="G28"/>
  <c r="G41"/>
  <c r="G37"/>
  <c r="G18"/>
  <c r="J36" i="113"/>
  <c r="J31" i="95"/>
  <c r="F34" i="105"/>
  <c r="H62" i="114"/>
  <c r="H51" s="1"/>
  <c r="AW245" i="108"/>
  <c r="I29" i="107" s="1"/>
  <c r="AY257" i="108"/>
  <c r="K30" i="107" s="1"/>
  <c r="J73" i="114"/>
  <c r="BE245" i="108"/>
  <c r="Q29" i="107" s="1"/>
  <c r="P57" i="114"/>
  <c r="P51" s="1"/>
  <c r="BE257" i="108"/>
  <c r="Q30" i="107" s="1"/>
  <c r="P73" i="114"/>
  <c r="BE269" i="108"/>
  <c r="Q31" i="107" s="1"/>
  <c r="P91" i="114"/>
  <c r="P85" s="1"/>
  <c r="BE282" i="108"/>
  <c r="L32" i="105" s="1"/>
  <c r="L55" s="1"/>
  <c r="BG245" i="108"/>
  <c r="S29" i="107" s="1"/>
  <c r="R57" i="114"/>
  <c r="R51" s="1"/>
  <c r="BG257" i="108"/>
  <c r="S30" i="107" s="1"/>
  <c r="R73" i="114"/>
  <c r="BG269" i="108"/>
  <c r="S31" i="107" s="1"/>
  <c r="R91" i="114"/>
  <c r="R85" s="1"/>
  <c r="BG282" i="108"/>
  <c r="N32" i="105" s="1"/>
  <c r="N55" s="1"/>
  <c r="L12" i="108"/>
  <c r="J58" i="104"/>
  <c r="J72" s="1"/>
  <c r="AV257" i="108"/>
  <c r="G73" i="114"/>
  <c r="S39"/>
  <c r="G19"/>
  <c r="G36"/>
  <c r="L30"/>
  <c r="L19"/>
  <c r="L22" s="1"/>
  <c r="BA282" i="108"/>
  <c r="H32" i="105" s="1"/>
  <c r="H55" s="1"/>
  <c r="L96" i="114"/>
  <c r="L85" s="1"/>
  <c r="BA269" i="108"/>
  <c r="M31" i="107" s="1"/>
  <c r="M62" i="114"/>
  <c r="M51" s="1"/>
  <c r="BB245" i="108"/>
  <c r="N29" i="107" s="1"/>
  <c r="M78" i="114"/>
  <c r="M67" s="1"/>
  <c r="BB257" i="108"/>
  <c r="N30" i="107" s="1"/>
  <c r="M30" i="114"/>
  <c r="M19"/>
  <c r="M22" s="1"/>
  <c r="S41" i="95"/>
  <c r="T41" s="1"/>
  <c r="N38"/>
  <c r="T25" i="113"/>
  <c r="T34"/>
  <c r="T38"/>
  <c r="T54"/>
  <c r="T60"/>
  <c r="T62"/>
  <c r="T64"/>
  <c r="T35"/>
  <c r="T27"/>
  <c r="T39"/>
  <c r="T43"/>
  <c r="T44"/>
  <c r="T45"/>
  <c r="T46"/>
  <c r="T47"/>
  <c r="T48"/>
  <c r="T49"/>
  <c r="T50"/>
  <c r="T51"/>
  <c r="T52"/>
  <c r="T53"/>
  <c r="T57"/>
  <c r="T61"/>
  <c r="T63"/>
  <c r="T65"/>
  <c r="T67"/>
  <c r="S142"/>
  <c r="K37" i="108"/>
  <c r="K59" s="1"/>
  <c r="AW11"/>
  <c r="Q284"/>
  <c r="P283"/>
  <c r="T93" i="114"/>
  <c r="T98"/>
  <c r="T88"/>
  <c r="T86"/>
  <c r="T75"/>
  <c r="T64"/>
  <c r="T59"/>
  <c r="T38"/>
  <c r="T26"/>
  <c r="T80"/>
  <c r="T70"/>
  <c r="T68"/>
  <c r="T52"/>
  <c r="T54"/>
  <c r="T32"/>
  <c r="G30"/>
  <c r="S33"/>
  <c r="AY282" i="108"/>
  <c r="F32" i="105" s="1"/>
  <c r="F55" s="1"/>
  <c r="J96" i="114"/>
  <c r="J85" s="1"/>
  <c r="AY269" i="108"/>
  <c r="K31" i="107" s="1"/>
  <c r="S34" i="114"/>
  <c r="K20"/>
  <c r="AV269" i="108"/>
  <c r="G91" i="114"/>
  <c r="H142" i="113"/>
  <c r="G37" i="107"/>
  <c r="G67"/>
  <c r="G62"/>
  <c r="G39"/>
  <c r="G49"/>
  <c r="G44"/>
  <c r="G36"/>
  <c r="G35"/>
  <c r="G33"/>
  <c r="G25"/>
  <c r="G24"/>
  <c r="G14"/>
  <c r="G66"/>
  <c r="G63"/>
  <c r="G57"/>
  <c r="G50"/>
  <c r="G48"/>
  <c r="G47"/>
  <c r="G46"/>
  <c r="G45"/>
  <c r="G43"/>
  <c r="G42"/>
  <c r="G41"/>
  <c r="G40"/>
  <c r="G34"/>
  <c r="G23"/>
  <c r="G28"/>
  <c r="AZ282" i="108"/>
  <c r="G32" i="105" s="1"/>
  <c r="G55" s="1"/>
  <c r="K96" i="114"/>
  <c r="K85" s="1"/>
  <c r="AZ269" i="108"/>
  <c r="L31" i="107" s="1"/>
  <c r="O62" i="114"/>
  <c r="O51" s="1"/>
  <c r="BD245" i="108"/>
  <c r="P29" i="107" s="1"/>
  <c r="K25" i="104"/>
  <c r="J16" i="114"/>
  <c r="J16" i="113"/>
  <c r="J66" s="1"/>
  <c r="J16" i="95"/>
  <c r="J7" i="112"/>
  <c r="J15" i="93"/>
  <c r="K12" i="111"/>
  <c r="K27" s="1"/>
  <c r="K10" i="109"/>
  <c r="K10" i="107"/>
  <c r="K16" s="1"/>
  <c r="K54" s="1"/>
  <c r="K69" s="1"/>
  <c r="J13" i="103"/>
  <c r="J49" s="1"/>
  <c r="J61" s="1"/>
  <c r="AY245" i="108"/>
  <c r="K29" i="107" s="1"/>
  <c r="J57" i="114"/>
  <c r="J51" s="1"/>
  <c r="S27"/>
  <c r="S24" s="1"/>
  <c r="G24"/>
  <c r="AW282" i="108"/>
  <c r="D32" i="105" s="1"/>
  <c r="D55" s="1"/>
  <c r="H96" i="114"/>
  <c r="H85" s="1"/>
  <c r="AW269" i="108"/>
  <c r="I31" i="107" s="1"/>
  <c r="AX269" i="108"/>
  <c r="J31" i="107" s="1"/>
  <c r="I91" i="114"/>
  <c r="I85" s="1"/>
  <c r="AX282" i="108"/>
  <c r="E32" i="105" s="1"/>
  <c r="E55" s="1"/>
  <c r="N62" i="114"/>
  <c r="N51" s="1"/>
  <c r="BC245" i="108"/>
  <c r="O29" i="107" s="1"/>
  <c r="N78" i="114"/>
  <c r="N67" s="1"/>
  <c r="BC257" i="108"/>
  <c r="O30" i="107" s="1"/>
  <c r="S76" i="114"/>
  <c r="F56" i="105"/>
  <c r="K20" i="111" s="1"/>
  <c r="K44" s="1"/>
  <c r="K45" s="1"/>
  <c r="S62" i="114"/>
  <c r="I19"/>
  <c r="I22" s="1"/>
  <c r="T19" i="95"/>
  <c r="H24" i="114"/>
  <c r="Q19"/>
  <c r="H42" i="113" l="1"/>
  <c r="H41" s="1"/>
  <c r="H34" i="95"/>
  <c r="I35" i="109"/>
  <c r="I33" s="1"/>
  <c r="I17" i="111"/>
  <c r="J26" i="113"/>
  <c r="J32" i="95"/>
  <c r="K20" i="109"/>
  <c r="K14" s="1"/>
  <c r="M12" i="108"/>
  <c r="K58" i="104"/>
  <c r="K72" s="1"/>
  <c r="S91" i="114"/>
  <c r="G85"/>
  <c r="S85" s="1"/>
  <c r="J42" i="113"/>
  <c r="J41" s="1"/>
  <c r="J34" i="95"/>
  <c r="K35" i="109"/>
  <c r="K33" s="1"/>
  <c r="K17" i="111"/>
  <c r="K15" s="1"/>
  <c r="F59" i="105"/>
  <c r="S19" i="114"/>
  <c r="S36"/>
  <c r="H30" i="107"/>
  <c r="BH257" i="108"/>
  <c r="L37"/>
  <c r="L59" s="1"/>
  <c r="AX11"/>
  <c r="Q17" i="111"/>
  <c r="Q15" s="1"/>
  <c r="L59" i="105"/>
  <c r="P42" i="113"/>
  <c r="P41" s="1"/>
  <c r="P34" i="95"/>
  <c r="Q35" i="109"/>
  <c r="Q33" s="1"/>
  <c r="P37" i="113"/>
  <c r="P33" s="1"/>
  <c r="P31" s="1"/>
  <c r="P33" i="95"/>
  <c r="Q26" i="109"/>
  <c r="Q24" s="1"/>
  <c r="P32" i="95"/>
  <c r="P26" i="113"/>
  <c r="Q20" i="109"/>
  <c r="Q14" s="1"/>
  <c r="J37" i="113"/>
  <c r="J33" s="1"/>
  <c r="J31" s="1"/>
  <c r="J33" i="95"/>
  <c r="K26" i="109"/>
  <c r="K24" s="1"/>
  <c r="J21" i="114"/>
  <c r="J83" s="1"/>
  <c r="J30" i="95"/>
  <c r="J56" s="1"/>
  <c r="J65" s="1"/>
  <c r="N42" i="113"/>
  <c r="N41" s="1"/>
  <c r="N34" i="95"/>
  <c r="O35" i="109"/>
  <c r="O33" s="1"/>
  <c r="O17" i="111"/>
  <c r="J59" i="105"/>
  <c r="H29" i="107"/>
  <c r="BH245" i="108"/>
  <c r="H37" i="113"/>
  <c r="H33" i="95"/>
  <c r="I26" i="109"/>
  <c r="I24" s="1"/>
  <c r="L25" i="104"/>
  <c r="K16" i="114"/>
  <c r="K16" i="113"/>
  <c r="K66" s="1"/>
  <c r="K16" i="95"/>
  <c r="K7" i="112"/>
  <c r="K15" i="93"/>
  <c r="L12" i="111"/>
  <c r="L27" s="1"/>
  <c r="L10" i="109"/>
  <c r="L10" i="107"/>
  <c r="L16" s="1"/>
  <c r="L54" s="1"/>
  <c r="L69" s="1"/>
  <c r="K13" i="103"/>
  <c r="K49" s="1"/>
  <c r="K61" s="1"/>
  <c r="H13" i="105"/>
  <c r="G14"/>
  <c r="K37" i="113"/>
  <c r="K33" s="1"/>
  <c r="K33" i="95"/>
  <c r="L26" i="109"/>
  <c r="L24" s="1"/>
  <c r="K26" i="113"/>
  <c r="K22" s="1"/>
  <c r="K29" s="1"/>
  <c r="K32" i="95"/>
  <c r="L20" i="109"/>
  <c r="L14" s="1"/>
  <c r="L27" i="107"/>
  <c r="H24" i="113"/>
  <c r="H24" i="95"/>
  <c r="BH282" i="108"/>
  <c r="I6" s="1"/>
  <c r="C32" i="105"/>
  <c r="C55" s="1"/>
  <c r="L26" i="113"/>
  <c r="L22" s="1"/>
  <c r="L29" s="1"/>
  <c r="L32" i="95"/>
  <c r="M20" i="109"/>
  <c r="M14" s="1"/>
  <c r="M27" i="107"/>
  <c r="R17" i="111"/>
  <c r="R15" s="1"/>
  <c r="M59" i="105"/>
  <c r="Q42" i="113"/>
  <c r="Q41" s="1"/>
  <c r="Q34" i="95"/>
  <c r="R35" i="109"/>
  <c r="R33" s="1"/>
  <c r="Q33" i="95"/>
  <c r="Q37" i="113"/>
  <c r="Q33" s="1"/>
  <c r="Q31" s="1"/>
  <c r="R26" i="109"/>
  <c r="R24" s="1"/>
  <c r="Q26" i="113"/>
  <c r="Q22" s="1"/>
  <c r="Q29" s="1"/>
  <c r="Q55" s="1"/>
  <c r="Q59" s="1"/>
  <c r="Q68" s="1"/>
  <c r="Q32" i="95"/>
  <c r="R20" i="109"/>
  <c r="R14" s="1"/>
  <c r="G24" i="113"/>
  <c r="G24" i="95"/>
  <c r="S24" s="1"/>
  <c r="T24" s="1"/>
  <c r="F16" i="109"/>
  <c r="G16" s="1"/>
  <c r="L37" i="113"/>
  <c r="L33" s="1"/>
  <c r="L33" i="95"/>
  <c r="M26" i="109"/>
  <c r="M24" s="1"/>
  <c r="K27" i="107"/>
  <c r="P9" i="112"/>
  <c r="P12" s="1"/>
  <c r="K22" i="114"/>
  <c r="J22" i="113"/>
  <c r="J29" s="1"/>
  <c r="C56" i="105"/>
  <c r="H20" i="111" s="1"/>
  <c r="I67" i="114"/>
  <c r="P22" i="113"/>
  <c r="P29" s="1"/>
  <c r="P55" s="1"/>
  <c r="P59" s="1"/>
  <c r="P68" s="1"/>
  <c r="Q9" i="112"/>
  <c r="Q12" s="1"/>
  <c r="N37" i="113"/>
  <c r="N33" s="1"/>
  <c r="N31" s="1"/>
  <c r="N33" i="95"/>
  <c r="O26" i="109"/>
  <c r="O24" s="1"/>
  <c r="N26" i="113"/>
  <c r="N22" s="1"/>
  <c r="N29" s="1"/>
  <c r="N32" i="95"/>
  <c r="N30" s="1"/>
  <c r="O20" i="109"/>
  <c r="O14" s="1"/>
  <c r="O27" i="107"/>
  <c r="J17" i="111"/>
  <c r="E59" i="105"/>
  <c r="I42" i="113"/>
  <c r="I41" s="1"/>
  <c r="I34" i="95"/>
  <c r="J35" i="109"/>
  <c r="J33" s="1"/>
  <c r="J63" i="95"/>
  <c r="J22"/>
  <c r="J41" i="114"/>
  <c r="J49"/>
  <c r="O26" i="113"/>
  <c r="O22" s="1"/>
  <c r="O29" s="1"/>
  <c r="O32" i="95"/>
  <c r="P20" i="109"/>
  <c r="P14" s="1"/>
  <c r="P27" i="107"/>
  <c r="K42" i="113"/>
  <c r="K41" s="1"/>
  <c r="K34" i="95"/>
  <c r="L35" i="109"/>
  <c r="L33" s="1"/>
  <c r="L17" i="111"/>
  <c r="G59" i="105"/>
  <c r="H31" i="107"/>
  <c r="BH269" i="108"/>
  <c r="R284"/>
  <c r="Q283"/>
  <c r="K135"/>
  <c r="K108"/>
  <c r="AW109" s="1"/>
  <c r="K67"/>
  <c r="K116"/>
  <c r="K86"/>
  <c r="K157"/>
  <c r="AW60"/>
  <c r="N56" i="95"/>
  <c r="N65" s="1"/>
  <c r="S38"/>
  <c r="M37" i="113"/>
  <c r="M33" s="1"/>
  <c r="M33" i="95"/>
  <c r="N26" i="109"/>
  <c r="N24" s="1"/>
  <c r="M26" i="113"/>
  <c r="M22" s="1"/>
  <c r="M29" s="1"/>
  <c r="M32" i="95"/>
  <c r="N20" i="109"/>
  <c r="N14" s="1"/>
  <c r="N27" i="107"/>
  <c r="L42" i="113"/>
  <c r="L41" s="1"/>
  <c r="L34" i="95"/>
  <c r="M35" i="109"/>
  <c r="M33" s="1"/>
  <c r="M17" i="111"/>
  <c r="H59" i="105"/>
  <c r="S73" i="114"/>
  <c r="J171" i="104"/>
  <c r="J185" s="1"/>
  <c r="J270" s="1"/>
  <c r="J105"/>
  <c r="J138" s="1"/>
  <c r="S17" i="111"/>
  <c r="S15" s="1"/>
  <c r="N59" i="105"/>
  <c r="R42" i="113"/>
  <c r="R41" s="1"/>
  <c r="R34" i="95"/>
  <c r="S35" i="109"/>
  <c r="S33" s="1"/>
  <c r="R37" i="113"/>
  <c r="R33" s="1"/>
  <c r="R33" i="95"/>
  <c r="S26" i="109"/>
  <c r="S24" s="1"/>
  <c r="R32" i="95"/>
  <c r="R26" i="113"/>
  <c r="S20" i="109"/>
  <c r="S14" s="1"/>
  <c r="H26" i="113"/>
  <c r="H32" i="95"/>
  <c r="I20" i="109"/>
  <c r="I14" s="1"/>
  <c r="I26" i="113"/>
  <c r="I22" s="1"/>
  <c r="I29" s="1"/>
  <c r="I32" i="95"/>
  <c r="J20" i="109"/>
  <c r="J14" s="1"/>
  <c r="J27" i="107"/>
  <c r="G21" i="114"/>
  <c r="G83" s="1"/>
  <c r="G67" s="1"/>
  <c r="G51"/>
  <c r="S51" s="1"/>
  <c r="S57"/>
  <c r="G64" i="115"/>
  <c r="G51" s="1"/>
  <c r="H72" s="1"/>
  <c r="F65"/>
  <c r="P17" i="111"/>
  <c r="K59" i="105"/>
  <c r="O42" i="113"/>
  <c r="O41" s="1"/>
  <c r="O34" i="95"/>
  <c r="P35" i="109"/>
  <c r="P33" s="1"/>
  <c r="M42" i="113"/>
  <c r="M41" s="1"/>
  <c r="M34" i="95"/>
  <c r="N35" i="109"/>
  <c r="N33" s="1"/>
  <c r="N17" i="111"/>
  <c r="I59" i="105"/>
  <c r="H20" i="107"/>
  <c r="C17" i="105"/>
  <c r="I37" i="113"/>
  <c r="I33" s="1"/>
  <c r="I31" s="1"/>
  <c r="I33" i="95"/>
  <c r="J26" i="109"/>
  <c r="J24" s="1"/>
  <c r="I27" i="107"/>
  <c r="H36" i="113"/>
  <c r="H33" s="1"/>
  <c r="H31" s="1"/>
  <c r="H31" i="95"/>
  <c r="D34" i="105"/>
  <c r="D56" s="1"/>
  <c r="I20" i="111" s="1"/>
  <c r="I44" s="1"/>
  <c r="I45" s="1"/>
  <c r="H9" i="112" s="1"/>
  <c r="H12" s="1"/>
  <c r="R30" i="95"/>
  <c r="R56" s="1"/>
  <c r="R65" s="1"/>
  <c r="R21" i="114"/>
  <c r="P30" i="95"/>
  <c r="P56" s="1"/>
  <c r="P65" s="1"/>
  <c r="P21" i="114"/>
  <c r="Q30" i="95"/>
  <c r="Q56" s="1"/>
  <c r="Q65" s="1"/>
  <c r="Q21" i="114"/>
  <c r="Q83" s="1"/>
  <c r="Q67" s="1"/>
  <c r="J9" i="112"/>
  <c r="J12" s="1"/>
  <c r="S30" i="114"/>
  <c r="G22"/>
  <c r="J67"/>
  <c r="S78"/>
  <c r="O22"/>
  <c r="S20"/>
  <c r="S96"/>
  <c r="R22" i="113"/>
  <c r="R29" s="1"/>
  <c r="R55" s="1"/>
  <c r="R59" s="1"/>
  <c r="R68" s="1"/>
  <c r="O31"/>
  <c r="F18" i="107"/>
  <c r="G18" s="1"/>
  <c r="J22" i="114"/>
  <c r="L67"/>
  <c r="S27" i="107"/>
  <c r="Q27"/>
  <c r="R27"/>
  <c r="N55" i="113" l="1"/>
  <c r="N59" s="1"/>
  <c r="N68" s="1"/>
  <c r="I22" i="109"/>
  <c r="I32" i="111" s="1"/>
  <c r="I33" s="1"/>
  <c r="I31"/>
  <c r="I39" i="109"/>
  <c r="P83" i="114"/>
  <c r="P67" s="1"/>
  <c r="P22"/>
  <c r="R83"/>
  <c r="R67" s="1"/>
  <c r="R22"/>
  <c r="I61" i="105"/>
  <c r="N39" i="111" s="1"/>
  <c r="I60" i="105"/>
  <c r="K61"/>
  <c r="P39" i="111" s="1"/>
  <c r="K60" i="105"/>
  <c r="G65" i="115"/>
  <c r="H51" s="1"/>
  <c r="I72" s="1"/>
  <c r="F66"/>
  <c r="J31" i="111"/>
  <c r="J39" i="109"/>
  <c r="J22"/>
  <c r="J32" i="111" s="1"/>
  <c r="J33" s="1"/>
  <c r="S39" i="109"/>
  <c r="S22"/>
  <c r="S32" i="111" s="1"/>
  <c r="S33" s="1"/>
  <c r="S31"/>
  <c r="S21"/>
  <c r="S18"/>
  <c r="S23"/>
  <c r="S29" s="1"/>
  <c r="M15"/>
  <c r="L9" i="112"/>
  <c r="L12" s="1"/>
  <c r="I31" i="105"/>
  <c r="I39" s="1"/>
  <c r="I40" s="1"/>
  <c r="I52" s="1"/>
  <c r="N52" i="107"/>
  <c r="K211" i="108"/>
  <c r="AW158"/>
  <c r="K184"/>
  <c r="AW185" s="1"/>
  <c r="G61" i="105"/>
  <c r="L39" i="111" s="1"/>
  <c r="G60" i="105"/>
  <c r="P31" i="111"/>
  <c r="P39" i="109"/>
  <c r="P22"/>
  <c r="P32" i="111" s="1"/>
  <c r="P33" s="1"/>
  <c r="E61" i="105"/>
  <c r="J39" i="111" s="1"/>
  <c r="E60" i="105"/>
  <c r="J31"/>
  <c r="J39" s="1"/>
  <c r="J40" s="1"/>
  <c r="J52" s="1"/>
  <c r="O52" i="107"/>
  <c r="R22" i="109"/>
  <c r="R32" i="111" s="1"/>
  <c r="R33" s="1"/>
  <c r="R39" i="109"/>
  <c r="R31" i="111"/>
  <c r="R21"/>
  <c r="R18"/>
  <c r="R23"/>
  <c r="R29" s="1"/>
  <c r="M31"/>
  <c r="M39" i="109"/>
  <c r="M22"/>
  <c r="M32" i="111" s="1"/>
  <c r="M33" s="1"/>
  <c r="G31" i="105"/>
  <c r="G39" s="1"/>
  <c r="G40" s="1"/>
  <c r="G52" s="1"/>
  <c r="L52" i="107"/>
  <c r="I13" i="105"/>
  <c r="H14"/>
  <c r="N12" i="108"/>
  <c r="L58" i="104"/>
  <c r="L72" s="1"/>
  <c r="J61" i="105"/>
  <c r="O39" i="111" s="1"/>
  <c r="J60" i="105"/>
  <c r="Q22" i="109"/>
  <c r="Q32" i="111" s="1"/>
  <c r="Q33" s="1"/>
  <c r="Q31"/>
  <c r="Q39" i="109"/>
  <c r="Q21" i="111"/>
  <c r="Q18"/>
  <c r="Q23"/>
  <c r="Q29" s="1"/>
  <c r="L116" i="108"/>
  <c r="L86"/>
  <c r="L135"/>
  <c r="L108"/>
  <c r="AX109" s="1"/>
  <c r="L67"/>
  <c r="L157"/>
  <c r="AX60"/>
  <c r="G37" i="113"/>
  <c r="G33" i="95"/>
  <c r="S33" s="1"/>
  <c r="T33" s="1"/>
  <c r="H26" i="109"/>
  <c r="F30" i="107"/>
  <c r="G30" s="1"/>
  <c r="K21" i="111"/>
  <c r="K18"/>
  <c r="K23"/>
  <c r="K29" s="1"/>
  <c r="K105" i="104"/>
  <c r="K138" s="1"/>
  <c r="K171"/>
  <c r="K185" s="1"/>
  <c r="K270" s="1"/>
  <c r="K22" i="109"/>
  <c r="K32" i="111" s="1"/>
  <c r="K33" s="1"/>
  <c r="K31"/>
  <c r="K39" i="109"/>
  <c r="I55" i="113"/>
  <c r="I59" s="1"/>
  <c r="I68" s="1"/>
  <c r="M30" i="95"/>
  <c r="M56" s="1"/>
  <c r="M65" s="1"/>
  <c r="M31" i="113"/>
  <c r="O55"/>
  <c r="O59" s="1"/>
  <c r="O68" s="1"/>
  <c r="R9" i="112"/>
  <c r="R12" s="1"/>
  <c r="J55" i="113"/>
  <c r="J59" s="1"/>
  <c r="J68" s="1"/>
  <c r="L55"/>
  <c r="L59" s="1"/>
  <c r="L68" s="1"/>
  <c r="K30" i="95"/>
  <c r="K56" s="1"/>
  <c r="K65" s="1"/>
  <c r="K31" i="113"/>
  <c r="S36"/>
  <c r="I15" i="111"/>
  <c r="L31" i="105"/>
  <c r="L39" s="1"/>
  <c r="L40" s="1"/>
  <c r="L52" s="1"/>
  <c r="Q52" i="107"/>
  <c r="M31" i="105"/>
  <c r="M39" s="1"/>
  <c r="M40" s="1"/>
  <c r="M52" s="1"/>
  <c r="R52" i="107"/>
  <c r="N31" i="105"/>
  <c r="N39" s="1"/>
  <c r="N40" s="1"/>
  <c r="N52" s="1"/>
  <c r="S52" i="107"/>
  <c r="H21" i="114"/>
  <c r="H30" i="95"/>
  <c r="H56" s="1"/>
  <c r="H65" s="1"/>
  <c r="D31" i="105"/>
  <c r="D39" s="1"/>
  <c r="D40" s="1"/>
  <c r="D52" s="1"/>
  <c r="I52" i="107"/>
  <c r="D12" i="105"/>
  <c r="H21" i="107"/>
  <c r="N15" i="111"/>
  <c r="M9" i="112"/>
  <c r="M12" s="1"/>
  <c r="P15" i="111"/>
  <c r="O9" i="112"/>
  <c r="O12" s="1"/>
  <c r="M25" i="104"/>
  <c r="L16" i="114"/>
  <c r="L16" i="113"/>
  <c r="L66" s="1"/>
  <c r="L16" i="95"/>
  <c r="L7" i="112"/>
  <c r="L15" i="93"/>
  <c r="M12" i="111"/>
  <c r="M27" s="1"/>
  <c r="M10" i="109"/>
  <c r="M10" i="107"/>
  <c r="M16" s="1"/>
  <c r="M54" s="1"/>
  <c r="M69" s="1"/>
  <c r="L13" i="103"/>
  <c r="L49" s="1"/>
  <c r="L61" s="1"/>
  <c r="E31" i="105"/>
  <c r="E39" s="1"/>
  <c r="E40" s="1"/>
  <c r="E52" s="1"/>
  <c r="J52" i="107"/>
  <c r="N61" i="105"/>
  <c r="S39" i="111" s="1"/>
  <c r="N60" i="105"/>
  <c r="H61"/>
  <c r="M39" i="111" s="1"/>
  <c r="H60" i="105"/>
  <c r="N31" i="111"/>
  <c r="N39" i="109"/>
  <c r="N22"/>
  <c r="N32" i="111" s="1"/>
  <c r="N33" s="1"/>
  <c r="T38" i="95"/>
  <c r="S284" i="108"/>
  <c r="R283"/>
  <c r="G42" i="113"/>
  <c r="G34" i="95"/>
  <c r="S34" s="1"/>
  <c r="T34" s="1"/>
  <c r="H35" i="109"/>
  <c r="F31" i="107"/>
  <c r="G31" s="1"/>
  <c r="L15" i="111"/>
  <c r="K9" i="112"/>
  <c r="K12" s="1"/>
  <c r="K31" i="105"/>
  <c r="K39" s="1"/>
  <c r="K40" s="1"/>
  <c r="K52" s="1"/>
  <c r="P52" i="107"/>
  <c r="J15" i="111"/>
  <c r="I9" i="112"/>
  <c r="I12" s="1"/>
  <c r="O31" i="111"/>
  <c r="O22" i="109"/>
  <c r="O32" i="111" s="1"/>
  <c r="O33" s="1"/>
  <c r="O39" i="109"/>
  <c r="F20" i="111"/>
  <c r="H44"/>
  <c r="H45" s="1"/>
  <c r="F31" i="105"/>
  <c r="F39" s="1"/>
  <c r="F40" s="1"/>
  <c r="F52" s="1"/>
  <c r="K52" i="107"/>
  <c r="S24" i="113"/>
  <c r="M61" i="105"/>
  <c r="R39" i="111" s="1"/>
  <c r="M60" i="105"/>
  <c r="H31"/>
  <c r="H39" s="1"/>
  <c r="H40" s="1"/>
  <c r="H52" s="1"/>
  <c r="M52" i="107"/>
  <c r="H17" i="111"/>
  <c r="C59" i="105"/>
  <c r="L31" i="111"/>
  <c r="L39" i="109"/>
  <c r="L22"/>
  <c r="L32" i="111" s="1"/>
  <c r="L33" s="1"/>
  <c r="K63" i="95"/>
  <c r="K22"/>
  <c r="K41" i="114"/>
  <c r="K49"/>
  <c r="G26" i="113"/>
  <c r="S26" s="1"/>
  <c r="T26" s="1"/>
  <c r="G32" i="95"/>
  <c r="H20" i="109"/>
  <c r="F29" i="107"/>
  <c r="G29" s="1"/>
  <c r="H27"/>
  <c r="O15" i="111"/>
  <c r="N9" i="112"/>
  <c r="N12" s="1"/>
  <c r="L61" i="105"/>
  <c r="Q39" i="111" s="1"/>
  <c r="L60" i="105"/>
  <c r="F60"/>
  <c r="F61"/>
  <c r="K39" i="111" s="1"/>
  <c r="M37" i="108"/>
  <c r="M59" s="1"/>
  <c r="AY11"/>
  <c r="Q22" i="114"/>
  <c r="S31" i="95"/>
  <c r="I30"/>
  <c r="I56" s="1"/>
  <c r="I65" s="1"/>
  <c r="R31" i="113"/>
  <c r="M55"/>
  <c r="M59" s="1"/>
  <c r="M68" s="1"/>
  <c r="O30" i="95"/>
  <c r="O56" s="1"/>
  <c r="O65" s="1"/>
  <c r="L31" i="113"/>
  <c r="L30" i="95"/>
  <c r="L56" s="1"/>
  <c r="L65" s="1"/>
  <c r="H22" i="113"/>
  <c r="H29" s="1"/>
  <c r="H55" s="1"/>
  <c r="H59" s="1"/>
  <c r="H68" s="1"/>
  <c r="K55"/>
  <c r="K59" s="1"/>
  <c r="K68" s="1"/>
  <c r="D59" i="105"/>
  <c r="Q28" i="111" l="1"/>
  <c r="S28"/>
  <c r="S21" i="114"/>
  <c r="T31" i="95"/>
  <c r="D61" i="105"/>
  <c r="I39" i="111" s="1"/>
  <c r="D60" i="105"/>
  <c r="M135" i="108"/>
  <c r="M108"/>
  <c r="AY109" s="1"/>
  <c r="M67"/>
  <c r="M116"/>
  <c r="M86"/>
  <c r="M157"/>
  <c r="AY60"/>
  <c r="O23" i="111"/>
  <c r="O29" s="1"/>
  <c r="O21"/>
  <c r="O18"/>
  <c r="S32" i="95"/>
  <c r="T32" s="1"/>
  <c r="G30"/>
  <c r="F17" i="111"/>
  <c r="H15"/>
  <c r="S22" i="113"/>
  <c r="T24"/>
  <c r="K55" i="107"/>
  <c r="K59" s="1"/>
  <c r="K70" s="1"/>
  <c r="K30" i="111"/>
  <c r="O43" i="109"/>
  <c r="O34" i="111"/>
  <c r="O35" s="1"/>
  <c r="J23"/>
  <c r="J29" s="1"/>
  <c r="J21"/>
  <c r="J18"/>
  <c r="L23"/>
  <c r="L29" s="1"/>
  <c r="L21"/>
  <c r="L18"/>
  <c r="H33" i="109"/>
  <c r="F33" s="1"/>
  <c r="G33" s="1"/>
  <c r="F35"/>
  <c r="G35" s="1"/>
  <c r="G41" i="113"/>
  <c r="S42"/>
  <c r="T284" i="108"/>
  <c r="S283"/>
  <c r="N34" i="111"/>
  <c r="N35" s="1"/>
  <c r="N43" i="109"/>
  <c r="J30" i="111"/>
  <c r="J55" i="107"/>
  <c r="J59" s="1"/>
  <c r="J70" s="1"/>
  <c r="L63" i="95"/>
  <c r="L22"/>
  <c r="L41" i="114"/>
  <c r="L49"/>
  <c r="I55" i="107"/>
  <c r="I59" s="1"/>
  <c r="I70" s="1"/>
  <c r="I30" i="111"/>
  <c r="S55" i="107"/>
  <c r="S59" s="1"/>
  <c r="S70" s="1"/>
  <c r="S30" i="111"/>
  <c r="R55" i="107"/>
  <c r="R59" s="1"/>
  <c r="R70" s="1"/>
  <c r="R30" i="111"/>
  <c r="Q55" i="107"/>
  <c r="Q59" s="1"/>
  <c r="Q70" s="1"/>
  <c r="Q30" i="111"/>
  <c r="I21"/>
  <c r="I18"/>
  <c r="I28"/>
  <c r="I23"/>
  <c r="I29" s="1"/>
  <c r="T36" i="113"/>
  <c r="K43" i="109"/>
  <c r="K34" i="111"/>
  <c r="K35" s="1"/>
  <c r="F26" i="109"/>
  <c r="G26" s="1"/>
  <c r="H24"/>
  <c r="F24" s="1"/>
  <c r="G24" s="1"/>
  <c r="S37" i="113"/>
  <c r="T37" s="1"/>
  <c r="G33"/>
  <c r="G31" s="1"/>
  <c r="L211" i="108"/>
  <c r="L184"/>
  <c r="AX185" s="1"/>
  <c r="AX158"/>
  <c r="Q43" i="109"/>
  <c r="Q34" i="111"/>
  <c r="Q35" s="1"/>
  <c r="L171" i="104"/>
  <c r="L185" s="1"/>
  <c r="L270" s="1"/>
  <c r="L105"/>
  <c r="L138" s="1"/>
  <c r="L30" i="111"/>
  <c r="L55" i="107"/>
  <c r="L59" s="1"/>
  <c r="L70" s="1"/>
  <c r="R34" i="111"/>
  <c r="R35" s="1"/>
  <c r="R43" i="109"/>
  <c r="O55" i="107"/>
  <c r="O59" s="1"/>
  <c r="O70" s="1"/>
  <c r="O30" i="111"/>
  <c r="P34"/>
  <c r="P35" s="1"/>
  <c r="P43" i="109"/>
  <c r="N30" i="111"/>
  <c r="N55" i="107"/>
  <c r="N59" s="1"/>
  <c r="N70" s="1"/>
  <c r="S43" i="109"/>
  <c r="S34" i="111"/>
  <c r="S35" s="1"/>
  <c r="J34"/>
  <c r="J35" s="1"/>
  <c r="J43" i="109"/>
  <c r="G66" i="115"/>
  <c r="I51" s="1"/>
  <c r="J72" s="1"/>
  <c r="F67"/>
  <c r="I43" i="109"/>
  <c r="I34" i="111"/>
  <c r="I35" s="1"/>
  <c r="G9" i="112"/>
  <c r="K28" i="111"/>
  <c r="R28"/>
  <c r="F27" i="107"/>
  <c r="C31" i="105"/>
  <c r="C39" s="1"/>
  <c r="C40" s="1"/>
  <c r="C52" s="1"/>
  <c r="H52" i="107"/>
  <c r="F20" i="109"/>
  <c r="G20" s="1"/>
  <c r="H14"/>
  <c r="L34" i="111"/>
  <c r="L35" s="1"/>
  <c r="L43" i="109"/>
  <c r="C61" i="105"/>
  <c r="H39" i="111" s="1"/>
  <c r="O59" i="105"/>
  <c r="C60"/>
  <c r="M30" i="111"/>
  <c r="M55" i="107"/>
  <c r="M59" s="1"/>
  <c r="M70" s="1"/>
  <c r="G20" i="111"/>
  <c r="F44"/>
  <c r="F45" s="1"/>
  <c r="F9" i="112" s="1"/>
  <c r="P126"/>
  <c r="P55" i="107"/>
  <c r="P59" s="1"/>
  <c r="P70" s="1"/>
  <c r="P30" i="111"/>
  <c r="O12" i="108"/>
  <c r="M58" i="104"/>
  <c r="M72" s="1"/>
  <c r="P28" i="111"/>
  <c r="P23"/>
  <c r="P29" s="1"/>
  <c r="P21"/>
  <c r="P18"/>
  <c r="N28"/>
  <c r="N23"/>
  <c r="N29" s="1"/>
  <c r="N21"/>
  <c r="N18"/>
  <c r="D15" i="105"/>
  <c r="I19" i="107"/>
  <c r="H83" i="114"/>
  <c r="H67" s="1"/>
  <c r="H22"/>
  <c r="N37" i="108"/>
  <c r="N59" s="1"/>
  <c r="AZ11"/>
  <c r="J13" i="105"/>
  <c r="I14"/>
  <c r="M43" i="109"/>
  <c r="M34" i="111"/>
  <c r="M35" s="1"/>
  <c r="K281" i="108"/>
  <c r="AW212"/>
  <c r="M23" i="111"/>
  <c r="M29" s="1"/>
  <c r="M21"/>
  <c r="M18"/>
  <c r="N25" i="104"/>
  <c r="M16" i="114"/>
  <c r="M16" i="113"/>
  <c r="M66" s="1"/>
  <c r="M16" i="95"/>
  <c r="M7" i="112"/>
  <c r="M15" i="93"/>
  <c r="N12" i="111"/>
  <c r="N27" s="1"/>
  <c r="N10" i="109"/>
  <c r="N10" i="107"/>
  <c r="N16" s="1"/>
  <c r="N54" s="1"/>
  <c r="N69" s="1"/>
  <c r="M13" i="103"/>
  <c r="M49" s="1"/>
  <c r="M61" s="1"/>
  <c r="G22" i="113"/>
  <c r="G29" s="1"/>
  <c r="G55" s="1"/>
  <c r="G59" s="1"/>
  <c r="G68" s="1"/>
  <c r="M28" i="111" l="1"/>
  <c r="O28"/>
  <c r="M63" i="95"/>
  <c r="M22"/>
  <c r="M41" i="114"/>
  <c r="M49"/>
  <c r="D16" i="105"/>
  <c r="BA11" i="108"/>
  <c r="O37"/>
  <c r="O59" s="1"/>
  <c r="P71" i="107"/>
  <c r="P72" s="1"/>
  <c r="P40" i="111"/>
  <c r="P42"/>
  <c r="P43"/>
  <c r="K53" i="105"/>
  <c r="P41" i="111"/>
  <c r="G14" i="112"/>
  <c r="F12"/>
  <c r="M71" i="107"/>
  <c r="M72" s="1"/>
  <c r="M42" i="111"/>
  <c r="H53" i="105"/>
  <c r="M43" i="111"/>
  <c r="M40"/>
  <c r="M41"/>
  <c r="F14" i="109"/>
  <c r="H39"/>
  <c r="H22"/>
  <c r="H31" i="111"/>
  <c r="H55" i="107"/>
  <c r="H30" i="111"/>
  <c r="G27" i="107"/>
  <c r="F52"/>
  <c r="G67" i="115"/>
  <c r="J51" s="1"/>
  <c r="K72" s="1"/>
  <c r="F68"/>
  <c r="N71" i="107"/>
  <c r="N40" i="111"/>
  <c r="N72" i="107"/>
  <c r="N43" i="111"/>
  <c r="N42"/>
  <c r="I53" i="105"/>
  <c r="N41" i="111"/>
  <c r="L71" i="107"/>
  <c r="L72" s="1"/>
  <c r="L40" i="111"/>
  <c r="L42"/>
  <c r="L43"/>
  <c r="G53" i="105"/>
  <c r="L41" i="111"/>
  <c r="L281" i="108"/>
  <c r="AX212"/>
  <c r="Q71" i="107"/>
  <c r="L53" i="105"/>
  <c r="Q72" i="107"/>
  <c r="Q40" i="111"/>
  <c r="Q42"/>
  <c r="Q43"/>
  <c r="Q41"/>
  <c r="R71" i="107"/>
  <c r="R40" i="111"/>
  <c r="R72" i="107"/>
  <c r="M53" i="105"/>
  <c r="R42" i="111"/>
  <c r="R43"/>
  <c r="R41"/>
  <c r="S71" i="107"/>
  <c r="S40" i="111"/>
  <c r="N53" i="105"/>
  <c r="S43" i="111"/>
  <c r="S42"/>
  <c r="S41"/>
  <c r="I71" i="107"/>
  <c r="D53" i="105"/>
  <c r="I72" i="107"/>
  <c r="I40" i="111"/>
  <c r="I43"/>
  <c r="I42"/>
  <c r="U284" i="108"/>
  <c r="U283" s="1"/>
  <c r="T283"/>
  <c r="K71" i="107"/>
  <c r="K40" i="111"/>
  <c r="F53" i="105"/>
  <c r="K72" i="107"/>
  <c r="K42" i="111"/>
  <c r="K43"/>
  <c r="K41"/>
  <c r="S29" i="113"/>
  <c r="T22"/>
  <c r="P124" i="112"/>
  <c r="G17" i="111"/>
  <c r="M211" i="108"/>
  <c r="AY158"/>
  <c r="M184"/>
  <c r="AY185" s="1"/>
  <c r="S83" i="114"/>
  <c r="S67" s="1"/>
  <c r="S22"/>
  <c r="S33" i="113"/>
  <c r="L28" i="111"/>
  <c r="J28"/>
  <c r="I41"/>
  <c r="G143" i="113"/>
  <c r="H143" s="1"/>
  <c r="I143" s="1"/>
  <c r="J143" s="1"/>
  <c r="K143" s="1"/>
  <c r="L143" s="1"/>
  <c r="M143" s="1"/>
  <c r="N143" s="1"/>
  <c r="O143" s="1"/>
  <c r="P143" s="1"/>
  <c r="Q143" s="1"/>
  <c r="R143" s="1"/>
  <c r="P12" i="108"/>
  <c r="N58" i="104"/>
  <c r="N72" s="1"/>
  <c r="K13" i="105"/>
  <c r="J14"/>
  <c r="N116" i="108"/>
  <c r="N86"/>
  <c r="N135"/>
  <c r="N108"/>
  <c r="AZ109" s="1"/>
  <c r="N67"/>
  <c r="N157"/>
  <c r="AZ60"/>
  <c r="M105" i="104"/>
  <c r="M138" s="1"/>
  <c r="M171"/>
  <c r="M185" s="1"/>
  <c r="M270" s="1"/>
  <c r="O61" i="105"/>
  <c r="F39" i="111" s="1"/>
  <c r="G10" i="112"/>
  <c r="H10" s="1"/>
  <c r="I10" s="1"/>
  <c r="J10" s="1"/>
  <c r="K10" s="1"/>
  <c r="L10" s="1"/>
  <c r="M10" s="1"/>
  <c r="N10" s="1"/>
  <c r="O10" s="1"/>
  <c r="P10" s="1"/>
  <c r="Q10" s="1"/>
  <c r="R10" s="1"/>
  <c r="G12"/>
  <c r="O25" i="104"/>
  <c r="N16" i="114"/>
  <c r="N16" i="113"/>
  <c r="N66" s="1"/>
  <c r="N16" i="95"/>
  <c r="N7" i="112"/>
  <c r="N15" i="93"/>
  <c r="O12" i="111"/>
  <c r="O27" s="1"/>
  <c r="O10" i="109"/>
  <c r="O10" i="107"/>
  <c r="O16" s="1"/>
  <c r="O54" s="1"/>
  <c r="O69" s="1"/>
  <c r="N13" i="103"/>
  <c r="N49" s="1"/>
  <c r="N61" s="1"/>
  <c r="O71" i="107"/>
  <c r="O42" i="111"/>
  <c r="O40"/>
  <c r="J53" i="105"/>
  <c r="O72" i="107"/>
  <c r="O43" i="111"/>
  <c r="O41"/>
  <c r="J71" i="107"/>
  <c r="J40" i="111"/>
  <c r="J43"/>
  <c r="J72" i="107"/>
  <c r="J42" i="111"/>
  <c r="E53" i="105"/>
  <c r="J41" i="111"/>
  <c r="S41" i="113"/>
  <c r="T41" s="1"/>
  <c r="T42"/>
  <c r="F15" i="111"/>
  <c r="H21"/>
  <c r="H18"/>
  <c r="H23"/>
  <c r="H29" s="1"/>
  <c r="S30" i="95"/>
  <c r="G56"/>
  <c r="G65" s="1"/>
  <c r="S65" l="1"/>
  <c r="G141"/>
  <c r="H141" s="1"/>
  <c r="I141" s="1"/>
  <c r="J141" s="1"/>
  <c r="K141" s="1"/>
  <c r="L141" s="1"/>
  <c r="M141" s="1"/>
  <c r="N141" s="1"/>
  <c r="O141" s="1"/>
  <c r="P141" s="1"/>
  <c r="Q141" s="1"/>
  <c r="R141" s="1"/>
  <c r="Q12" i="108"/>
  <c r="O58" i="104"/>
  <c r="O72" s="1"/>
  <c r="N211" i="108"/>
  <c r="N184"/>
  <c r="AZ185" s="1"/>
  <c r="AZ158"/>
  <c r="N171" i="104"/>
  <c r="N185" s="1"/>
  <c r="N270" s="1"/>
  <c r="N105"/>
  <c r="N138" s="1"/>
  <c r="T21" i="114"/>
  <c r="T83" s="1"/>
  <c r="T99"/>
  <c r="T96"/>
  <c r="T95"/>
  <c r="T94"/>
  <c r="T90"/>
  <c r="T89"/>
  <c r="T85"/>
  <c r="T78"/>
  <c r="T77"/>
  <c r="T76"/>
  <c r="T67"/>
  <c r="T65"/>
  <c r="T57"/>
  <c r="T51"/>
  <c r="T24"/>
  <c r="T28"/>
  <c r="T30"/>
  <c r="T34"/>
  <c r="T36"/>
  <c r="T19"/>
  <c r="T91"/>
  <c r="T81"/>
  <c r="T73"/>
  <c r="T72"/>
  <c r="T71"/>
  <c r="T62"/>
  <c r="T61"/>
  <c r="T60"/>
  <c r="T56"/>
  <c r="T55"/>
  <c r="T27"/>
  <c r="T33"/>
  <c r="T39"/>
  <c r="T20"/>
  <c r="M281" i="108"/>
  <c r="AY212"/>
  <c r="M113" i="112"/>
  <c r="O113"/>
  <c r="Q113"/>
  <c r="S113"/>
  <c r="U113"/>
  <c r="P130"/>
  <c r="P128"/>
  <c r="N113"/>
  <c r="R113"/>
  <c r="V113"/>
  <c r="P113"/>
  <c r="T113"/>
  <c r="S55" i="113"/>
  <c r="T29"/>
  <c r="R69"/>
  <c r="R70" s="1"/>
  <c r="R66" i="95"/>
  <c r="R67" s="1"/>
  <c r="P69" i="113"/>
  <c r="P70" s="1"/>
  <c r="P66" i="95"/>
  <c r="P67" s="1"/>
  <c r="M69" i="113"/>
  <c r="M70" s="1"/>
  <c r="M66" i="95"/>
  <c r="M67" s="1"/>
  <c r="P25" i="104"/>
  <c r="O16" i="114"/>
  <c r="O16" i="113"/>
  <c r="O66" s="1"/>
  <c r="O16" i="95"/>
  <c r="O7" i="112"/>
  <c r="O15" i="93"/>
  <c r="P12" i="111"/>
  <c r="P27" s="1"/>
  <c r="P10" i="109"/>
  <c r="P10" i="107"/>
  <c r="P16" s="1"/>
  <c r="P54" s="1"/>
  <c r="P69" s="1"/>
  <c r="O13" i="103"/>
  <c r="O49" s="1"/>
  <c r="O61" s="1"/>
  <c r="H59" i="107"/>
  <c r="F55"/>
  <c r="H32" i="111"/>
  <c r="H33" s="1"/>
  <c r="F22" i="109"/>
  <c r="F31" i="111"/>
  <c r="F39" i="109"/>
  <c r="G14"/>
  <c r="O69" i="113"/>
  <c r="O70" s="1"/>
  <c r="O66" i="95"/>
  <c r="O67" s="1"/>
  <c r="I20" i="107"/>
  <c r="D17" i="105"/>
  <c r="G18" i="111"/>
  <c r="G21"/>
  <c r="G15"/>
  <c r="F23"/>
  <c r="N69" i="113"/>
  <c r="N70" s="1"/>
  <c r="N66" i="95"/>
  <c r="N67" s="1"/>
  <c r="T30"/>
  <c r="S56"/>
  <c r="T56" s="1"/>
  <c r="I69" i="113"/>
  <c r="I70" s="1"/>
  <c r="I66" i="95"/>
  <c r="I67" s="1"/>
  <c r="N63"/>
  <c r="N22"/>
  <c r="N41" i="114"/>
  <c r="N49"/>
  <c r="L13" i="105"/>
  <c r="K14"/>
  <c r="P37" i="108"/>
  <c r="P59" s="1"/>
  <c r="BB11"/>
  <c r="S31" i="113"/>
  <c r="T31" s="1"/>
  <c r="T33"/>
  <c r="J69"/>
  <c r="J70" s="1"/>
  <c r="J66" i="95"/>
  <c r="J67" s="1"/>
  <c r="H69" i="113"/>
  <c r="H70" s="1"/>
  <c r="H66" i="95"/>
  <c r="H67" s="1"/>
  <c r="Q69" i="113"/>
  <c r="Q70" s="1"/>
  <c r="Q66" i="95"/>
  <c r="Q67" s="1"/>
  <c r="K69" i="113"/>
  <c r="K70" s="1"/>
  <c r="K66" i="95"/>
  <c r="K67" s="1"/>
  <c r="G68" i="115"/>
  <c r="K51" s="1"/>
  <c r="L72" s="1"/>
  <c r="F69"/>
  <c r="G8" i="104"/>
  <c r="F30" i="111"/>
  <c r="G52" i="107"/>
  <c r="H34" i="111"/>
  <c r="H35" s="1"/>
  <c r="H43" i="109"/>
  <c r="L69" i="113"/>
  <c r="L70" s="1"/>
  <c r="L66" i="95"/>
  <c r="L67" s="1"/>
  <c r="O108" i="108"/>
  <c r="BA109" s="1"/>
  <c r="O67"/>
  <c r="O135"/>
  <c r="O116"/>
  <c r="O86"/>
  <c r="O157"/>
  <c r="BA60"/>
  <c r="H28" i="111"/>
  <c r="S72" i="107"/>
  <c r="O211" i="108" l="1"/>
  <c r="BA158"/>
  <c r="O184"/>
  <c r="BA185" s="1"/>
  <c r="Q25" i="104"/>
  <c r="P16" i="114"/>
  <c r="P16" i="113"/>
  <c r="P66" s="1"/>
  <c r="P16" i="95"/>
  <c r="P7" i="112"/>
  <c r="P15" i="93"/>
  <c r="Q12" i="111"/>
  <c r="Q27" s="1"/>
  <c r="Q10" i="109"/>
  <c r="Q10" i="107"/>
  <c r="Q16" s="1"/>
  <c r="Q54" s="1"/>
  <c r="Q69" s="1"/>
  <c r="P13" i="103"/>
  <c r="P49" s="1"/>
  <c r="P61" s="1"/>
  <c r="P116" i="108"/>
  <c r="P86"/>
  <c r="P135"/>
  <c r="P108"/>
  <c r="BB109" s="1"/>
  <c r="P67"/>
  <c r="P157"/>
  <c r="BB60"/>
  <c r="M13" i="105"/>
  <c r="L14"/>
  <c r="E12"/>
  <c r="I21" i="107"/>
  <c r="F34" i="111"/>
  <c r="F35" s="1"/>
  <c r="F43" i="109"/>
  <c r="G43" s="1"/>
  <c r="G39"/>
  <c r="F32" i="111"/>
  <c r="F33" s="1"/>
  <c r="G22" i="109"/>
  <c r="I7" i="104"/>
  <c r="G55" i="107"/>
  <c r="O63" i="95"/>
  <c r="O22"/>
  <c r="O41" i="114"/>
  <c r="O49"/>
  <c r="M112" i="112"/>
  <c r="O112"/>
  <c r="Q112"/>
  <c r="S112"/>
  <c r="U112"/>
  <c r="P112"/>
  <c r="T112"/>
  <c r="N112"/>
  <c r="R112"/>
  <c r="V112"/>
  <c r="O105" i="104"/>
  <c r="O138" s="1"/>
  <c r="O171"/>
  <c r="O185" s="1"/>
  <c r="O270" s="1"/>
  <c r="S141" i="95"/>
  <c r="T65"/>
  <c r="G69" i="115"/>
  <c r="L51" s="1"/>
  <c r="M72" s="1"/>
  <c r="F70"/>
  <c r="G70" s="1"/>
  <c r="M51" s="1"/>
  <c r="N72" s="1"/>
  <c r="F29" i="111"/>
  <c r="G23"/>
  <c r="H70" i="107"/>
  <c r="F59"/>
  <c r="G59" s="1"/>
  <c r="R12" i="108"/>
  <c r="P58" i="104"/>
  <c r="P72" s="1"/>
  <c r="S59" i="113"/>
  <c r="T55"/>
  <c r="N281" i="108"/>
  <c r="AZ212"/>
  <c r="BC11"/>
  <c r="Q37"/>
  <c r="Q59" s="1"/>
  <c r="F28" i="111"/>
  <c r="S68" i="113" l="1"/>
  <c r="T59"/>
  <c r="R37" i="108"/>
  <c r="R59" s="1"/>
  <c r="BD11"/>
  <c r="H71" i="107"/>
  <c r="F70"/>
  <c r="C53" i="105"/>
  <c r="H40" i="111"/>
  <c r="H43"/>
  <c r="H72" i="107"/>
  <c r="H42" i="111"/>
  <c r="H41"/>
  <c r="R25" i="104"/>
  <c r="Q16" i="114"/>
  <c r="Q16" i="113"/>
  <c r="Q66" s="1"/>
  <c r="Q16" i="95"/>
  <c r="Q7" i="112"/>
  <c r="Q15" i="93"/>
  <c r="R12" i="111"/>
  <c r="R27" s="1"/>
  <c r="R10" i="109"/>
  <c r="R10" i="107"/>
  <c r="R16" s="1"/>
  <c r="R54" s="1"/>
  <c r="R69" s="1"/>
  <c r="Q13" i="103"/>
  <c r="Q49" s="1"/>
  <c r="Q61" s="1"/>
  <c r="V114" i="112"/>
  <c r="V117" s="1"/>
  <c r="V119"/>
  <c r="N114"/>
  <c r="N117" s="1"/>
  <c r="N119"/>
  <c r="P114"/>
  <c r="P117" s="1"/>
  <c r="P119"/>
  <c r="S114"/>
  <c r="S117" s="1"/>
  <c r="S119"/>
  <c r="O114"/>
  <c r="O117" s="1"/>
  <c r="O119"/>
  <c r="E15" i="105"/>
  <c r="J19" i="107"/>
  <c r="M14" i="105"/>
  <c r="N13"/>
  <c r="N14" s="1"/>
  <c r="P211" i="108"/>
  <c r="P184"/>
  <c r="BB185" s="1"/>
  <c r="BB158"/>
  <c r="P63" i="95"/>
  <c r="P22"/>
  <c r="P41" i="114"/>
  <c r="P49"/>
  <c r="O281" i="108"/>
  <c r="BA212"/>
  <c r="Q108"/>
  <c r="BC109" s="1"/>
  <c r="Q67"/>
  <c r="Q135"/>
  <c r="Q116"/>
  <c r="Q86"/>
  <c r="Q157"/>
  <c r="BC60"/>
  <c r="P171" i="104"/>
  <c r="P185" s="1"/>
  <c r="P270" s="1"/>
  <c r="P105"/>
  <c r="P138" s="1"/>
  <c r="S25"/>
  <c r="R16" i="114"/>
  <c r="R16" i="113"/>
  <c r="R66" s="1"/>
  <c r="R16" i="95"/>
  <c r="R7" i="112"/>
  <c r="R15" i="93"/>
  <c r="S12" i="111"/>
  <c r="S27" s="1"/>
  <c r="S10" i="109"/>
  <c r="S10" i="107"/>
  <c r="S16" s="1"/>
  <c r="S54" s="1"/>
  <c r="S69" s="1"/>
  <c r="R13" i="103"/>
  <c r="R49" s="1"/>
  <c r="R61" s="1"/>
  <c r="R114" i="112"/>
  <c r="R117" s="1"/>
  <c r="R119"/>
  <c r="T114"/>
  <c r="T117" s="1"/>
  <c r="T119"/>
  <c r="U114"/>
  <c r="U117" s="1"/>
  <c r="U119"/>
  <c r="Q114"/>
  <c r="Q117" s="1"/>
  <c r="Q119"/>
  <c r="M114"/>
  <c r="M117" s="1"/>
  <c r="M119"/>
  <c r="S12" i="108"/>
  <c r="Q58" i="104"/>
  <c r="Q72" s="1"/>
  <c r="Q105" l="1"/>
  <c r="Q138" s="1"/>
  <c r="Q171"/>
  <c r="Q185" s="1"/>
  <c r="Q270" s="1"/>
  <c r="R63" i="95"/>
  <c r="R22"/>
  <c r="R41" i="114"/>
  <c r="R49"/>
  <c r="E16" i="105"/>
  <c r="T12" i="108"/>
  <c r="R58" i="104"/>
  <c r="R72" s="1"/>
  <c r="G69" i="113"/>
  <c r="G66" i="95"/>
  <c r="R116" i="108"/>
  <c r="R86"/>
  <c r="R135"/>
  <c r="R108"/>
  <c r="BD109" s="1"/>
  <c r="R67"/>
  <c r="R157"/>
  <c r="BD60"/>
  <c r="S143" i="113"/>
  <c r="T68"/>
  <c r="M121" i="112"/>
  <c r="Q121"/>
  <c r="U121"/>
  <c r="T121"/>
  <c r="R121"/>
  <c r="S37" i="108"/>
  <c r="S59" s="1"/>
  <c r="BE11"/>
  <c r="U12"/>
  <c r="S58" i="104"/>
  <c r="S72" s="1"/>
  <c r="Q211" i="108"/>
  <c r="BC158"/>
  <c r="Q184"/>
  <c r="BC185" s="1"/>
  <c r="P281"/>
  <c r="BB212"/>
  <c r="Q63" i="95"/>
  <c r="Q22"/>
  <c r="Q41" i="114"/>
  <c r="Q49"/>
  <c r="H73" i="107"/>
  <c r="I73" s="1"/>
  <c r="J73" s="1"/>
  <c r="K73" s="1"/>
  <c r="L73" s="1"/>
  <c r="M73" s="1"/>
  <c r="N73" s="1"/>
  <c r="O73" s="1"/>
  <c r="P73" s="1"/>
  <c r="Q73" s="1"/>
  <c r="R73" s="1"/>
  <c r="S73" s="1"/>
  <c r="F72"/>
  <c r="G72" s="1"/>
  <c r="I8" i="104"/>
  <c r="F71" i="107"/>
  <c r="G71" s="1"/>
  <c r="F40" i="111"/>
  <c r="F43"/>
  <c r="F42"/>
  <c r="G70" i="107"/>
  <c r="F41" i="111"/>
  <c r="O121" i="112"/>
  <c r="S121"/>
  <c r="P121"/>
  <c r="N121"/>
  <c r="V121"/>
  <c r="Q281" i="108" l="1"/>
  <c r="BC212"/>
  <c r="U37"/>
  <c r="U59" s="1"/>
  <c r="BG11"/>
  <c r="S135"/>
  <c r="S108"/>
  <c r="BE109" s="1"/>
  <c r="S67"/>
  <c r="S116"/>
  <c r="S86"/>
  <c r="S157"/>
  <c r="BE60"/>
  <c r="S69" i="113"/>
  <c r="T69" s="1"/>
  <c r="G70"/>
  <c r="S70" s="1"/>
  <c r="T70" s="1"/>
  <c r="T37" i="108"/>
  <c r="T59" s="1"/>
  <c r="BF11"/>
  <c r="J20" i="107"/>
  <c r="E17" i="105"/>
  <c r="S105" i="104"/>
  <c r="S138" s="1"/>
  <c r="S171"/>
  <c r="S185" s="1"/>
  <c r="S270" s="1"/>
  <c r="R211" i="108"/>
  <c r="R184"/>
  <c r="BD185" s="1"/>
  <c r="BD158"/>
  <c r="S66" i="95"/>
  <c r="T66" s="1"/>
  <c r="G67"/>
  <c r="S67" s="1"/>
  <c r="T67" s="1"/>
  <c r="R171" i="104"/>
  <c r="R185" s="1"/>
  <c r="R270" s="1"/>
  <c r="R105"/>
  <c r="R138" s="1"/>
  <c r="R281" i="108" l="1"/>
  <c r="BD212"/>
  <c r="U135"/>
  <c r="U108"/>
  <c r="BG109" s="1"/>
  <c r="U67"/>
  <c r="U116"/>
  <c r="U86"/>
  <c r="U157"/>
  <c r="BG60"/>
  <c r="F12" i="105"/>
  <c r="J21" i="107"/>
  <c r="T116" i="108"/>
  <c r="T86"/>
  <c r="T135"/>
  <c r="T108"/>
  <c r="BF109" s="1"/>
  <c r="T67"/>
  <c r="T157"/>
  <c r="BF60"/>
  <c r="S211"/>
  <c r="BE158"/>
  <c r="S184"/>
  <c r="BE185" s="1"/>
  <c r="S281" l="1"/>
  <c r="BE212"/>
  <c r="T211"/>
  <c r="T184"/>
  <c r="BF185" s="1"/>
  <c r="BF158"/>
  <c r="F15" i="105"/>
  <c r="K19" i="107"/>
  <c r="U211" i="108"/>
  <c r="BG158"/>
  <c r="U184"/>
  <c r="BG185" s="1"/>
  <c r="U281" l="1"/>
  <c r="BG212"/>
  <c r="T281"/>
  <c r="BF212"/>
  <c r="F16" i="105"/>
  <c r="K20" i="107" l="1"/>
  <c r="F17" i="105"/>
  <c r="G12" l="1"/>
  <c r="K21" i="107"/>
  <c r="G15" i="105" l="1"/>
  <c r="L19" i="107"/>
  <c r="G16" i="105" l="1"/>
  <c r="L20" i="107" l="1"/>
  <c r="G17" i="105"/>
  <c r="H12" l="1"/>
  <c r="L21" i="107"/>
  <c r="H15" i="105" l="1"/>
  <c r="H16" s="1"/>
  <c r="M20" i="107" s="1"/>
  <c r="H17" i="105"/>
  <c r="M19" i="107"/>
  <c r="I12" i="105" l="1"/>
  <c r="M21" i="107"/>
  <c r="I15" i="105" l="1"/>
  <c r="I16" s="1"/>
  <c r="N20" i="107" s="1"/>
  <c r="I17" i="105"/>
  <c r="N19" i="107"/>
  <c r="J12" i="105" l="1"/>
  <c r="N21" i="107"/>
  <c r="J15" i="105" l="1"/>
  <c r="J16" s="1"/>
  <c r="O20" i="107" s="1"/>
  <c r="J17" i="105"/>
  <c r="O19" i="107"/>
  <c r="K12" i="105" l="1"/>
  <c r="O21" i="107"/>
  <c r="K15" i="105" l="1"/>
  <c r="K16" s="1"/>
  <c r="P20" i="107" s="1"/>
  <c r="K17" i="105"/>
  <c r="P19" i="107"/>
  <c r="L12" i="105" l="1"/>
  <c r="P21" i="107"/>
  <c r="L15" i="105" l="1"/>
  <c r="L16" s="1"/>
  <c r="Q20" i="107" s="1"/>
  <c r="L17" i="105"/>
  <c r="Q19" i="107"/>
  <c r="M12" i="105" l="1"/>
  <c r="Q21" i="107"/>
  <c r="M15" i="105" l="1"/>
  <c r="M16" s="1"/>
  <c r="R20" i="107" s="1"/>
  <c r="M17" i="105"/>
  <c r="R19" i="107"/>
  <c r="N12" i="105" l="1"/>
  <c r="R21" i="107"/>
  <c r="N15" i="105" l="1"/>
  <c r="S19" i="107"/>
  <c r="N16" i="105" l="1"/>
  <c r="O15"/>
  <c r="S20" i="107" l="1"/>
  <c r="F20" s="1"/>
  <c r="G20" s="1"/>
  <c r="O16" i="105"/>
  <c r="N17"/>
  <c r="S21" i="107" s="1"/>
  <c r="F21" s="1"/>
</calcChain>
</file>

<file path=xl/comments1.xml><?xml version="1.0" encoding="utf-8"?>
<comments xmlns="http://schemas.openxmlformats.org/spreadsheetml/2006/main">
  <authors>
    <author>Anton M Dunyo Esteve</author>
    <author>Autor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12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37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37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59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67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67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67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86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86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86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108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108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108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116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116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E135" authorId="0">
      <text>
        <r>
          <rPr>
            <b/>
            <sz val="8"/>
            <color indexed="81"/>
            <rFont val="Tahoma"/>
            <family val="2"/>
          </rPr>
          <t>Pon aquí la denominación del empleo:</t>
        </r>
        <r>
          <rPr>
            <sz val="9"/>
            <color indexed="81"/>
            <rFont val="Tahoma"/>
            <family val="2"/>
          </rPr>
          <t xml:space="preserve">
 Director, administrativo, mozo, etc.</t>
        </r>
      </text>
    </comment>
    <comment ref="H135" authorId="0">
      <text>
        <r>
          <rPr>
            <b/>
            <sz val="8"/>
            <color indexed="81"/>
            <rFont val="Tahoma"/>
            <family val="2"/>
          </rPr>
          <t>Pon aquí:
salario bruto mensual =</t>
        </r>
        <r>
          <rPr>
            <sz val="8"/>
            <color indexed="81"/>
            <rFont val="Tahoma"/>
            <family val="2"/>
          </rPr>
          <t xml:space="preserve"> sueldo de un mes sin descontar nada y sin sumar los costes a cargo de la empresa</t>
        </r>
      </text>
    </comment>
    <comment ref="I135" authorId="1">
      <text>
        <r>
          <rPr>
            <sz val="8"/>
            <color indexed="81"/>
            <rFont val="Tahoma"/>
            <family val="2"/>
          </rPr>
          <t>Indica aquí en % el</t>
        </r>
        <r>
          <rPr>
            <b/>
            <sz val="8"/>
            <color indexed="81"/>
            <rFont val="Tahoma"/>
            <family val="2"/>
          </rPr>
          <t xml:space="preserve"> coste adicional que tendrá la empresa por seguros sociales o similares.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Ten en cuenta:</t>
        </r>
        <r>
          <rPr>
            <sz val="8"/>
            <color indexed="81"/>
            <rFont val="Tahoma"/>
            <family val="2"/>
          </rPr>
          <t xml:space="preserve">
Es UN COSTE ADICIONAL PARA LA EMPRESA
Es un %que se calculará sobre el salario bruto
Si en tu país no hay, no pongas nada.</t>
        </r>
      </text>
    </comment>
    <comment ref="I159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  <comment ref="I166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  <comment ref="I186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  <comment ref="I193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  <comment ref="I213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  <comment ref="I220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  <comment ref="I241" authorId="1">
      <text>
        <r>
          <rPr>
            <b/>
            <sz val="9"/>
            <color indexed="81"/>
            <rFont val="Tahoma"/>
            <family val="2"/>
          </rPr>
          <t>Indica aquí en % el coste adicional que tendrá la empresa por seguros sociales o similares.
ES UN COSTE ADICIONAL PARA LA EMPRESA
Si en tu país no hay, no pongas nada.</t>
        </r>
      </text>
    </comment>
    <comment ref="E281" authorId="0">
      <text>
        <r>
          <rPr>
            <b/>
            <sz val="10"/>
            <color indexed="81"/>
            <rFont val="Tahoma"/>
            <family val="2"/>
          </rPr>
          <t xml:space="preserve">Pon aquí la denominación del empleo:
 Director, administrativo, mozo, etc.
</t>
        </r>
      </text>
    </comment>
    <comment ref="H281" authorId="0">
      <text>
        <r>
          <rPr>
            <b/>
            <sz val="11"/>
            <color indexed="81"/>
            <rFont val="Tahoma"/>
            <family val="2"/>
          </rPr>
          <t>Indica el salario mensual (bruto)</t>
        </r>
      </text>
    </comment>
    <comment ref="I281" authorId="1">
      <text>
        <r>
          <rPr>
            <b/>
            <sz val="9"/>
            <color indexed="81"/>
            <rFont val="Tahoma"/>
            <family val="2"/>
          </rPr>
          <t>Indica aquí en % (sobre el salario bruto anual) el coste adicional que tendrá la empresa por seguros sociales o similares.
ES UN COSTE ADICIONAL PARA LA EMPRESA
Si en tu país no hay, no pongas nada.</t>
        </r>
      </text>
    </comment>
  </commentList>
</comments>
</file>

<file path=xl/comments2.xml><?xml version="1.0" encoding="utf-8"?>
<comments xmlns="http://schemas.openxmlformats.org/spreadsheetml/2006/main">
  <authors>
    <author>Anton M Dunyo Esteve</author>
  </authors>
  <commentList>
    <comment ref="E28" authorId="0">
      <text>
        <r>
          <rPr>
            <b/>
            <sz val="11"/>
            <color indexed="81"/>
            <rFont val="Tahoma"/>
            <family val="2"/>
          </rPr>
          <t xml:space="preserve">% BENEFICIO EXPLOTACIÓN VS GASTOS EXPLOTACIÓN.
</t>
        </r>
      </text>
    </comment>
    <comment ref="E29" authorId="0">
      <text>
        <r>
          <rPr>
            <b/>
            <sz val="12"/>
            <color indexed="81"/>
            <rFont val="Tahoma"/>
            <family val="2"/>
          </rPr>
          <t>BENEFICIO EXPLOTACIÓN VS VENTAS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% DE GASTO OPERATIVO RESPECTO AL TOTAL DE LAS VENTAS.
Gastos Operativos = Todos menos amortizaciones, gastos financieros y extraordinarios</t>
        </r>
      </text>
    </comment>
    <comment ref="E31" authorId="0">
      <text>
        <r>
          <rPr>
            <b/>
            <sz val="11"/>
            <color indexed="81"/>
            <rFont val="Tahoma"/>
            <family val="2"/>
          </rPr>
          <t xml:space="preserve">% de Coste de la Venta sobre los ingresos por ventas. 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
DIFERENCIA ENTRE INGRESOS POR VENTAS Y COSTE DE LA VENTA.
Margen Bruto Operativo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 xml:space="preserve">EBITDA:
Earnings Before Interest Taxes Depreciations &amp; Amortizations
</t>
        </r>
        <r>
          <rPr>
            <b/>
            <sz val="12"/>
            <color indexed="81"/>
            <rFont val="Tahoma"/>
            <family val="2"/>
          </rPr>
          <t>Ventas menos gastos operativos</t>
        </r>
        <r>
          <rPr>
            <b/>
            <sz val="9"/>
            <color indexed="81"/>
            <rFont val="Tahoma"/>
            <family val="2"/>
          </rPr>
          <t xml:space="preserve"> 
(en muchas ocasiones se tienen en cuenta los extraordinarios, aquí no)</t>
        </r>
      </text>
    </comment>
  </commentList>
</comments>
</file>

<file path=xl/sharedStrings.xml><?xml version="1.0" encoding="utf-8"?>
<sst xmlns="http://schemas.openxmlformats.org/spreadsheetml/2006/main" count="703" uniqueCount="441">
  <si>
    <t>Gastos Variables por unidad</t>
  </si>
  <si>
    <t>Precio o ingreso por unidad</t>
  </si>
  <si>
    <t>Ventas (unidades) para PE</t>
  </si>
  <si>
    <t>Redondeo</t>
  </si>
  <si>
    <t>Punto Equilibrio Anual</t>
  </si>
  <si>
    <t>Precio unitario</t>
  </si>
  <si>
    <t>◄ Indica aquí el precio de venta (neto) o, si lo prefieres, el ingreso medio por cada venta</t>
  </si>
  <si>
    <t>Total Gastos fijos</t>
  </si>
  <si>
    <t>Total unidades vendidas previstas</t>
  </si>
  <si>
    <t>Análisis PE (unidades)</t>
  </si>
  <si>
    <t>TOTAL</t>
  </si>
  <si>
    <t>Total</t>
  </si>
  <si>
    <t>ESTADO DE LA PREVISIÓN</t>
  </si>
  <si>
    <t>Recuerda que hay filas ocultas, si las has usado muéstralas.</t>
  </si>
  <si>
    <t>Cuota</t>
  </si>
  <si>
    <t>Zona 1</t>
  </si>
  <si>
    <t>Zona 2</t>
  </si>
  <si>
    <t>Zona 3</t>
  </si>
  <si>
    <t>PRESUPUESTO ANUAL</t>
  </si>
  <si>
    <t>INGRESOS</t>
  </si>
  <si>
    <t xml:space="preserve">% menos venta </t>
  </si>
  <si>
    <t>▼ Pon mes a mes el importe previsto de ventas brutas (sin devoluciones o abonos).</t>
  </si>
  <si>
    <t>▼ Pon el concepto</t>
  </si>
  <si>
    <t>VENTAS</t>
  </si>
  <si>
    <t>financieros</t>
  </si>
  <si>
    <t>ventas</t>
  </si>
  <si>
    <t>extraordinarios</t>
  </si>
  <si>
    <t>Venta activos</t>
  </si>
  <si>
    <t>Intereses Letras TD</t>
  </si>
  <si>
    <t>▼ Pon los ingresos financieros (normalmente intereses por cuentas y depósitos y similares) cada mes. Si no vas a tener o es irrelevante, déjalo a cero.</t>
  </si>
  <si>
    <t>Otros ingresos</t>
  </si>
  <si>
    <t>¿Qué poner?</t>
  </si>
  <si>
    <t>Pueden ser, por ejemplo: Zonas, delegaciones, departamentos, vendedores, canales de venta, franquicias, etc.</t>
  </si>
  <si>
    <t>.</t>
  </si>
  <si>
    <t xml:space="preserve">  Menos venta son los importes de las ventas anuladas o de las devoluciones o abonos por cualquier concepto… excepto aquellos que son considerados</t>
  </si>
  <si>
    <t>un coste o carga. Normalmente son devoluciones a los clientes por errores, defectos o en aplicación de determinadas garantías. En ningún caso son impagados o similares.</t>
  </si>
  <si>
    <t>Debes poner el % medio total sobre ventas que prevés para el ejercicio. Si no tienes, déjalo todo a cero.</t>
  </si>
  <si>
    <t xml:space="preserve"> Son ingresos fruto de actividad financiera, por ejemplo: intereses que te pagan por un depósito y similares.</t>
  </si>
  <si>
    <t>GASTOS</t>
  </si>
  <si>
    <t>existencias y compras</t>
  </si>
  <si>
    <t>Margen bruto</t>
  </si>
  <si>
    <t>Consumo Fijo</t>
  </si>
  <si>
    <t>Cons Variable</t>
  </si>
  <si>
    <t>Consumo</t>
  </si>
  <si>
    <t>Stock al inicio</t>
  </si>
  <si>
    <t>Stock Seguridad</t>
  </si>
  <si>
    <t>Necesidad</t>
  </si>
  <si>
    <t>PC/NNC</t>
  </si>
  <si>
    <t>Compras</t>
  </si>
  <si>
    <t>Stock al final</t>
  </si>
  <si>
    <t>Venta Bruta</t>
  </si>
  <si>
    <t>Menos venta</t>
  </si>
  <si>
    <t>Venta Neta</t>
  </si>
  <si>
    <t>1.1</t>
  </si>
  <si>
    <t>stock al inicio</t>
  </si>
  <si>
    <t>1.2</t>
  </si>
  <si>
    <t>stock de seguridad</t>
  </si>
  <si>
    <t>% margen bruto</t>
  </si>
  <si>
    <t>gastos de producción o servicio</t>
  </si>
  <si>
    <t>2.1</t>
  </si>
  <si>
    <t>gastos fijos</t>
  </si>
  <si>
    <t>▼ Pon mes a mes el importe previsto de gasto.</t>
  </si>
  <si>
    <t>2.2</t>
  </si>
  <si>
    <t>gastos variables en %</t>
  </si>
  <si>
    <t>Royalties</t>
  </si>
  <si>
    <t>▼ Pon mes a mes el % previsto de gasto sobre el total de las ventas.</t>
  </si>
  <si>
    <t>3.1</t>
  </si>
  <si>
    <t>publicidad y promoción</t>
  </si>
  <si>
    <t>3.2</t>
  </si>
  <si>
    <t>otros gastos marketing</t>
  </si>
  <si>
    <t>Publicidad prensa</t>
  </si>
  <si>
    <t>Revistas</t>
  </si>
  <si>
    <t>Televisión</t>
  </si>
  <si>
    <t>Creatividad</t>
  </si>
  <si>
    <t>Agencias</t>
  </si>
  <si>
    <t>Relaciones públicas</t>
  </si>
  <si>
    <t>Otros medios</t>
  </si>
  <si>
    <t>Transporte</t>
  </si>
  <si>
    <t>Almacenaje</t>
  </si>
  <si>
    <t>Transformación</t>
  </si>
  <si>
    <t>Viajes</t>
  </si>
  <si>
    <t>Soportes</t>
  </si>
  <si>
    <t>Alquileres promocional</t>
  </si>
  <si>
    <t>Comisionistas</t>
  </si>
  <si>
    <t>Primas promoción</t>
  </si>
  <si>
    <t>gastos de marketing y ventas</t>
  </si>
  <si>
    <t>gastos generales y administración</t>
  </si>
  <si>
    <t>4.1</t>
  </si>
  <si>
    <t>Alquileres</t>
  </si>
  <si>
    <t>Locales</t>
  </si>
  <si>
    <t>Oficinas</t>
  </si>
  <si>
    <t>Suministros</t>
  </si>
  <si>
    <t>Agua</t>
  </si>
  <si>
    <t>Electricidad</t>
  </si>
  <si>
    <t>Mantenimiento</t>
  </si>
  <si>
    <t>Limpieza</t>
  </si>
  <si>
    <t>Material Oficina</t>
  </si>
  <si>
    <t>ADSL</t>
  </si>
  <si>
    <t>Teléfono</t>
  </si>
  <si>
    <t>Papelería</t>
  </si>
  <si>
    <t>Consumibles</t>
  </si>
  <si>
    <t>Transportes</t>
  </si>
  <si>
    <t>Mensajería</t>
  </si>
  <si>
    <t>Fiscal</t>
  </si>
  <si>
    <t>Laboral</t>
  </si>
  <si>
    <t>Legal</t>
  </si>
  <si>
    <t>▼ Pon el CAPÍTULO y el concepto</t>
  </si>
  <si>
    <t>Asesorías</t>
  </si>
  <si>
    <t>otros gastos</t>
  </si>
  <si>
    <t>gastos generales</t>
  </si>
  <si>
    <t>5.1</t>
  </si>
  <si>
    <t>amortizaciones</t>
  </si>
  <si>
    <t>mobiliario</t>
  </si>
  <si>
    <t>maquinaria</t>
  </si>
  <si>
    <t>equipos informáticos</t>
  </si>
  <si>
    <t>intereses préstamo 1</t>
  </si>
  <si>
    <t>Tributos</t>
  </si>
  <si>
    <t>Viajes y varios</t>
  </si>
  <si>
    <t>Taller</t>
  </si>
  <si>
    <t>5.2</t>
  </si>
  <si>
    <t>5.3</t>
  </si>
  <si>
    <t>Indemnizaciones</t>
  </si>
  <si>
    <t>Multas</t>
  </si>
  <si>
    <t>EXISTENCIAS</t>
  </si>
  <si>
    <t>%</t>
  </si>
  <si>
    <t>ingresos</t>
  </si>
  <si>
    <t>gastos</t>
  </si>
  <si>
    <t xml:space="preserve">existencias </t>
  </si>
  <si>
    <t>personal</t>
  </si>
  <si>
    <t>producción/servicio</t>
  </si>
  <si>
    <t>variables</t>
  </si>
  <si>
    <t>marketing y vtas</t>
  </si>
  <si>
    <t>generales y adm</t>
  </si>
  <si>
    <t>Otro</t>
  </si>
  <si>
    <t>ebitda</t>
  </si>
  <si>
    <t>total gastos</t>
  </si>
  <si>
    <t>ebidta</t>
  </si>
  <si>
    <t>res. explotación</t>
  </si>
  <si>
    <t>FINANCIEROS</t>
  </si>
  <si>
    <t>EXTRAORDINARIOS</t>
  </si>
  <si>
    <t>RESULTADO</t>
  </si>
  <si>
    <t>antes impuestos</t>
  </si>
  <si>
    <t>impuestos</t>
  </si>
  <si>
    <t>beneficio neto</t>
  </si>
  <si>
    <t>Empleo o puesto de trabajo</t>
  </si>
  <si>
    <t>Salario Mes</t>
  </si>
  <si>
    <t>%SCE</t>
  </si>
  <si>
    <t>Dirección</t>
  </si>
  <si>
    <t>Presidente y Consejero Delegado</t>
  </si>
  <si>
    <t>Otros Directivos</t>
  </si>
  <si>
    <t>Personal Fijo</t>
  </si>
  <si>
    <t>Hay más filas disponibles: (1) Desprotege la Hoja (Menú Herramientas Proteger/Desproteger) (2) Muéstralas: Menú Formato/Filas/Mostrar.</t>
  </si>
  <si>
    <t>Personal NO Fijo</t>
  </si>
  <si>
    <t xml:space="preserve"> % Medio de comisión</t>
  </si>
  <si>
    <t xml:space="preserve">  Personal de producción o prestación del servicio</t>
  </si>
  <si>
    <t xml:space="preserve">  Personal de Marketing y Ventas</t>
  </si>
  <si>
    <t xml:space="preserve">  Personal de Administración y DG</t>
  </si>
  <si>
    <t xml:space="preserve">  Primas, Bonus e Incentivos</t>
  </si>
  <si>
    <t>Otro personal</t>
  </si>
  <si>
    <t>4.2</t>
  </si>
  <si>
    <t>4.3</t>
  </si>
  <si>
    <t>Personal de Marketing y Ventas</t>
  </si>
  <si>
    <t>Director Marketing</t>
  </si>
  <si>
    <t>Jefe de Ventas</t>
  </si>
  <si>
    <t>Personal de Administración y DG</t>
  </si>
  <si>
    <t>Comisiones sobre ventas</t>
  </si>
  <si>
    <t>marketing/ventas</t>
  </si>
  <si>
    <t>administración/DG</t>
  </si>
  <si>
    <t>comisiones</t>
  </si>
  <si>
    <t>menos venta</t>
  </si>
  <si>
    <t>venta neta total</t>
  </si>
  <si>
    <t>iniciales</t>
  </si>
  <si>
    <t>compras</t>
  </si>
  <si>
    <t>finales</t>
  </si>
  <si>
    <t>Neta</t>
  </si>
  <si>
    <t>Coste Empr</t>
  </si>
  <si>
    <t>Cargas</t>
  </si>
  <si>
    <t>PRODUCCIÓN</t>
  </si>
  <si>
    <t>Fijos</t>
  </si>
  <si>
    <t>Variables</t>
  </si>
  <si>
    <t>HOJA DE CÁLCULOS VARIOS Y VERIFICACIÓN</t>
  </si>
  <si>
    <t>MK Y VTAS</t>
  </si>
  <si>
    <t>otros mk</t>
  </si>
  <si>
    <t>generales</t>
  </si>
  <si>
    <t>financieros NETO</t>
  </si>
  <si>
    <t>EXTRIOS NETO</t>
  </si>
  <si>
    <t>EBITDA</t>
  </si>
  <si>
    <t>fijos</t>
  </si>
  <si>
    <t>gastos TOTAL</t>
  </si>
  <si>
    <t>Ingresos</t>
  </si>
  <si>
    <t>BAI</t>
  </si>
  <si>
    <t>GST FIJOS</t>
  </si>
  <si>
    <t>GST VARIABLES</t>
  </si>
  <si>
    <t xml:space="preserve"> Fijo</t>
  </si>
  <si>
    <t>Variable</t>
  </si>
  <si>
    <t>50% Fijo</t>
  </si>
  <si>
    <t>Fijo</t>
  </si>
  <si>
    <t>Personas</t>
  </si>
  <si>
    <t>Salarios</t>
  </si>
  <si>
    <t>Incentivos</t>
  </si>
  <si>
    <t>Coste</t>
  </si>
  <si>
    <t>Personal no fijo</t>
  </si>
  <si>
    <t>FIJO</t>
  </si>
  <si>
    <t>No fijo</t>
  </si>
  <si>
    <t>Personal NO fijo</t>
  </si>
  <si>
    <t>NO FIJO</t>
  </si>
  <si>
    <t>Comisiones</t>
  </si>
  <si>
    <t>¿Cómo funciona esta hoja?</t>
  </si>
  <si>
    <t>GASTOS de PERSONAL</t>
  </si>
  <si>
    <t>comsiones</t>
  </si>
  <si>
    <t>TOTAL GASTOS</t>
  </si>
  <si>
    <t>Acumulado</t>
  </si>
  <si>
    <t>consumo</t>
  </si>
  <si>
    <t>costes prod/servicio</t>
  </si>
  <si>
    <t>personal p/s</t>
  </si>
  <si>
    <t>Margen Bruto</t>
  </si>
  <si>
    <t>COSTE de las VENTAS</t>
  </si>
  <si>
    <t>COST. MARK. y VENTAS</t>
  </si>
  <si>
    <t>COST. GEN y ADMINIST</t>
  </si>
  <si>
    <t>otros ventas y marketing</t>
  </si>
  <si>
    <t>personal sal/comisiones</t>
  </si>
  <si>
    <t>personal gen/admin</t>
  </si>
  <si>
    <t>Beneficio explotación</t>
  </si>
  <si>
    <t>Total Gastos FIJOS</t>
  </si>
  <si>
    <t>Total Gastos VARIABLES</t>
  </si>
  <si>
    <t>% sobre Gastos</t>
  </si>
  <si>
    <t>% Gastos Operativos Vs Ventas</t>
  </si>
  <si>
    <t>% Coste de la Venta Vs Ventas</t>
  </si>
  <si>
    <t>MARGEN BRUTO Operativo</t>
  </si>
  <si>
    <t>% Margen Bruto Operativo</t>
  </si>
  <si>
    <t>% Ebitda</t>
  </si>
  <si>
    <t>% Amortizaciones Vs Ventas</t>
  </si>
  <si>
    <t>% Gastos Financieros Vs Ventas</t>
  </si>
  <si>
    <t>% Total Gastos Vs Total Ingresos</t>
  </si>
  <si>
    <t>% BAI Vs Ventas</t>
  </si>
  <si>
    <t>MARGEN CONTRIBUCIÓN</t>
  </si>
  <si>
    <t>Ratio Contribución Marginal</t>
  </si>
  <si>
    <t>RATIOS</t>
  </si>
  <si>
    <t>TOTAL INGRESOS</t>
  </si>
  <si>
    <t>gastos financieros</t>
  </si>
  <si>
    <t>gastos extraordinarios</t>
  </si>
  <si>
    <t>SUMARIO Explotación</t>
  </si>
  <si>
    <t>Gastos Vs Ingresos</t>
  </si>
  <si>
    <t>% BAI Vs Total Gastos</t>
  </si>
  <si>
    <t>% BAI Vs Total Ingresos</t>
  </si>
  <si>
    <t>Rentabilidad Explotación</t>
  </si>
  <si>
    <t>Rentabilidad Venta</t>
  </si>
  <si>
    <t>Punto de Equilibrio</t>
  </si>
  <si>
    <t>Presupuesto de Ventas</t>
  </si>
  <si>
    <t>gráficos  ▼</t>
  </si>
  <si>
    <t>Presupuesto de Recursos Humanos</t>
  </si>
  <si>
    <t>Ventas por empleado</t>
  </si>
  <si>
    <t>Presupuesto Anual</t>
  </si>
  <si>
    <t>Ingresos por Ventas</t>
  </si>
  <si>
    <t>Venta neta</t>
  </si>
  <si>
    <t>Ventas</t>
  </si>
  <si>
    <t>Gastos</t>
  </si>
  <si>
    <t>Personal</t>
  </si>
  <si>
    <t>Producción</t>
  </si>
  <si>
    <t>Marketing y ventas</t>
  </si>
  <si>
    <t>Comisiones Ventas</t>
  </si>
  <si>
    <t>Salarios producción y servicio</t>
  </si>
  <si>
    <t>Salarios marketing y ventas</t>
  </si>
  <si>
    <t>Salarios admistración y generales</t>
  </si>
  <si>
    <t>Gastos Generales</t>
  </si>
  <si>
    <t>Gastos producción y servicios</t>
  </si>
  <si>
    <t>Total Gastos</t>
  </si>
  <si>
    <t>Amortizaciones</t>
  </si>
  <si>
    <t>Publicidad y promoción</t>
  </si>
  <si>
    <t>Gastos marketing</t>
  </si>
  <si>
    <t>Gastos ventas</t>
  </si>
  <si>
    <t>Ingresos Financieros</t>
  </si>
  <si>
    <t>Gastos Financieros</t>
  </si>
  <si>
    <t>Ingresos Extraordinarios</t>
  </si>
  <si>
    <t>Gastos Extraordinarios</t>
  </si>
  <si>
    <t>Resultados</t>
  </si>
  <si>
    <t>Beneficio antes de impuestos</t>
  </si>
  <si>
    <t>Impuestos</t>
  </si>
  <si>
    <t>Beneficio después impuestos</t>
  </si>
  <si>
    <t>Ingresos Total</t>
  </si>
  <si>
    <t>Resultado acumulado</t>
  </si>
  <si>
    <t>Presupuesto Anual: Resumen y gráficos para presentar.</t>
  </si>
  <si>
    <t>Modifica los títulos y las cuentas para adecuarlos a los hábitos de tu empresa.</t>
  </si>
  <si>
    <t>Pérdidas y ganancias (previsional)</t>
  </si>
  <si>
    <t>Coste de las ventas</t>
  </si>
  <si>
    <t>Gastos variables</t>
  </si>
  <si>
    <t>Costes operativos</t>
  </si>
  <si>
    <t>Gastos de Ventas y Marketing</t>
  </si>
  <si>
    <t>Variables de marketing y ventas</t>
  </si>
  <si>
    <t>EBITA</t>
  </si>
  <si>
    <t>Beneficio Neto</t>
  </si>
  <si>
    <t>Gst. Administración y Generales</t>
  </si>
  <si>
    <t>Presupuesto Anual formato P&amp;L: Resumen y gráficos para presentar.</t>
  </si>
  <si>
    <t>Este formato te permite analizar tus resultados desde otra perspectiva.</t>
  </si>
  <si>
    <t>Resumen Total</t>
  </si>
  <si>
    <t>Total Personal</t>
  </si>
  <si>
    <t>Personal eventual</t>
  </si>
  <si>
    <t>Personal Eventual</t>
  </si>
  <si>
    <t>Personal fijo</t>
  </si>
  <si>
    <t>salarios</t>
  </si>
  <si>
    <t>incentivos</t>
  </si>
  <si>
    <t>Coste Total</t>
  </si>
  <si>
    <t>Producción y servicios</t>
  </si>
  <si>
    <t xml:space="preserve">Resumen </t>
  </si>
  <si>
    <t>Administración y DG</t>
  </si>
  <si>
    <t>Presupuesto de Recursos Humanos: Resúmenes y gráficos para presentar.</t>
  </si>
  <si>
    <t>Productividad</t>
  </si>
  <si>
    <t>Director producción</t>
  </si>
  <si>
    <t>jefe de taller</t>
  </si>
  <si>
    <t>Oficial 1ª</t>
  </si>
  <si>
    <t>auxiliar</t>
  </si>
  <si>
    <t>Director Comercial</t>
  </si>
  <si>
    <t>vendedores</t>
  </si>
  <si>
    <t>Director Financiero</t>
  </si>
  <si>
    <t>Jefe RRHH</t>
  </si>
  <si>
    <t>Administrativos</t>
  </si>
  <si>
    <t>secretaria</t>
  </si>
  <si>
    <t>recepcionistas</t>
  </si>
  <si>
    <t>Hay muchas secciones, usa sólo aquellas que te interesen.</t>
  </si>
  <si>
    <t>Si quieres añadir filas, es mejor que lo hagas después de la primera y antes de la última. (recuerda que deberás rehacer las fórmulas de la izquierda - columna total)</t>
  </si>
  <si>
    <t>Pon tus datos en las celdas con fondo blanco (antes borra todos los datos de ejemplo)</t>
  </si>
  <si>
    <t>Estimación del valor en unidades monetarias de tu stock al inicio del período (día 1 del primer mes del presupuesto)</t>
  </si>
  <si>
    <t>Si tu empresa es de servicios ("puros" sin ningún tipo de venta de productos) déjalo a cero.</t>
  </si>
  <si>
    <t xml:space="preserve"> Valor del stock (en unidades monetarias) que necesitarás mantener de forma permanente durante el ejercicio.</t>
  </si>
  <si>
    <t xml:space="preserve">La hoja utilizará este valor para calcular las compras que debes hacer cada mes. </t>
  </si>
  <si>
    <t xml:space="preserve">  En este caso, margen bruto es el % de coste del material para la venta respecto a la venta.</t>
  </si>
  <si>
    <t xml:space="preserve">(lo venderás a 150) significará obtener un margen bruto del 33%, por el contrario, cargar un 100% sobre el mismo producto (lo venderás a 200) te proporcionará un 50% de margen bruto </t>
  </si>
  <si>
    <t xml:space="preserve">  Son gastos directos producto de la venta, ya sea un producto o una venta.</t>
  </si>
  <si>
    <t xml:space="preserve">Son gastos de producción o de servicio, por ejemplo: gastos de producción o transformación y distribución de un producto, gastos de prestación de un servicio o los gastos variables </t>
  </si>
  <si>
    <t xml:space="preserve">que se producen cada vez que vendes (por ejemplo: royalties). Esto incluye todos los gastos, desde materias primas hasta personal… siempre que estén directamente ligados </t>
  </si>
  <si>
    <t>al producto o servicio.</t>
  </si>
  <si>
    <t xml:space="preserve"> Para analizar mejor tu cuenta de resultados y conocer cual es tu margen bruto real.</t>
  </si>
  <si>
    <t>¿Tengo que hacerlo exactamente como está descrito?</t>
  </si>
  <si>
    <t xml:space="preserve"> NO. Hazlo como quieras, lo importante es que lo que hagas te sea realmente útil y claro (para tu análisis)… lo que hacemos es recomendarte la forma lógica y usual de hacerlo.</t>
  </si>
  <si>
    <t xml:space="preserve"> Para analizar mejor tu cuenta de resultados y conocer la incidencia de este capítulo respecto a otros conceptos de la cuenta de resultados.</t>
  </si>
  <si>
    <t>Son gastos de marketing y ventas: gastos de publicidad, relaciones públicas, promoción, gastos de tu fuerza de ventas y del departamento de marketing...</t>
  </si>
  <si>
    <t xml:space="preserve"> Aquí debes incluir todos los gastos operativos que no hayas puesto en los capítulos anteriores.</t>
  </si>
  <si>
    <t xml:space="preserve"> Amortizaciones, gastos financieros y gastos extraordinarios.</t>
  </si>
  <si>
    <t>las comisiones de los sistemas de pago (que son normalmente consideradas un gasto financiero).</t>
  </si>
  <si>
    <t>Aquí tienes el presupuesto de venta: Informe y gráficos para presentar.</t>
  </si>
  <si>
    <t>¿Qué es "Margen Bruto"?</t>
  </si>
  <si>
    <t xml:space="preserve"> Son ingresos extraordinarios aquellos que no proceden de la actividad propia (ordinaria) de la empresa, normalmente no recurrentes.</t>
  </si>
  <si>
    <t>3.3</t>
  </si>
  <si>
    <t>3.4</t>
  </si>
  <si>
    <t xml:space="preserve">Intereses Depósito </t>
  </si>
  <si>
    <t>Si quieres, cambia el nombre o denominación de cada sección para adecuarlo a las costumbres de tu empresa. (sólo tienes que desproteger la hoja y modificarlo)</t>
  </si>
  <si>
    <t>Ten en cuenta que el margen bruto nunca puede ser superior al 99,9%, en caso contrario significaría que al vender en vez de tener un coste, tendrías un beneficio adicional.</t>
  </si>
  <si>
    <t>Por ejemplo: Si compras un producto que vale 100 y lo vendes a 200, tu margen bruto (en este caso) es del 50%. Si vendes a 100 y el coste unitario de cada compra es de 10, tienes un 90%.</t>
  </si>
  <si>
    <t xml:space="preserve">   Así queda tu presupuesto, si hay algo que quieres modificar hazlo desde las hojas anteriores</t>
  </si>
  <si>
    <t>Servicio Recogida</t>
  </si>
  <si>
    <t>Derechos de autor</t>
  </si>
  <si>
    <t>Telefonía móvil</t>
  </si>
  <si>
    <t>intereses pólizas</t>
  </si>
  <si>
    <t>Por último, recuerda que no es lo mismo tener un 50% de margen que cargar un 50% al coste de un producto. Así, por ejemplo, cargar un 50% sobre un producto que te cuesta 100</t>
  </si>
  <si>
    <t>¿Para qué sirve separar este concepto?</t>
  </si>
  <si>
    <t>DÍAS para alcanzarlo</t>
  </si>
  <si>
    <t>SANDBOX</t>
  </si>
  <si>
    <t>LOCALIZAR MES</t>
  </si>
  <si>
    <t>Poniendo el primer mes, se desarrollan los demás</t>
  </si>
  <si>
    <t>A LISTA</t>
  </si>
  <si>
    <t>LINK A RANGO AMARILLO</t>
  </si>
  <si>
    <t>LISTA</t>
  </si>
  <si>
    <t>RANGOS</t>
  </si>
  <si>
    <t>SELECCIÓN MESES</t>
  </si>
  <si>
    <t>meses</t>
  </si>
  <si>
    <t xml:space="preserve"> NUMES</t>
  </si>
  <si>
    <t>BUSCARMES</t>
  </si>
  <si>
    <t>MiEMPRESA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</si>
  <si>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</si>
  <si>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</si>
  <si>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</si>
  <si>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</si>
  <si>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</si>
  <si>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</si>
  <si>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</si>
  <si>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</si>
  <si>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</si>
  <si>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</si>
  <si>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</si>
  <si>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</si>
  <si>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 tu empresa</t>
  </si>
  <si>
    <t xml:space="preserve">◄ Indica aquí el nombre de la empresa o proyecto. </t>
  </si>
  <si>
    <t>Ejercicio a presupuestar</t>
  </si>
  <si>
    <t xml:space="preserve">◄ Pon el año o años correspondientes al ejercicio a presupuestar. </t>
  </si>
  <si>
    <t>Primer mes del presupuesto</t>
  </si>
  <si>
    <t xml:space="preserve">◄ Elige del desplegable el primer mes del ejercicio a presupuestar. </t>
  </si>
  <si>
    <t xml:space="preserve">   Versión y derechos de autor</t>
  </si>
  <si>
    <t>modifica lo que quieras en las demás</t>
  </si>
  <si>
    <t>No elimines esta hoja o inutilizarás todo el libro</t>
  </si>
  <si>
    <t>su contenido no afecta a la programación</t>
  </si>
  <si>
    <t xml:space="preserve"> Stocks y compras de material para la venta. </t>
  </si>
  <si>
    <t xml:space="preserve"> Gastos de publicidad, promoción y venta (NO de PERSONAL)</t>
  </si>
  <si>
    <t xml:space="preserve"> Gastos de producción, distribución, prestación del servicio, etc. (NO de PERSONAL)</t>
  </si>
  <si>
    <t>gastos de venta</t>
  </si>
  <si>
    <t xml:space="preserve"> Gastos generales y de administración de la empresa (NO de PERSONAL)</t>
  </si>
  <si>
    <t xml:space="preserve">Otro </t>
  </si>
  <si>
    <t>PERSONAL</t>
  </si>
  <si>
    <t>▲ Aquí hay filas ocultas</t>
  </si>
  <si>
    <t xml:space="preserve">▲ Aquí hay filas ocultas </t>
  </si>
  <si>
    <t>Este libro está basado en un diseño original de D.E. Roldán, agradecemos su aportación.</t>
  </si>
  <si>
    <t>… o si lo prefieres, no pongas nada y usa sólo la primera línea para poner las ventas totales previstas.</t>
  </si>
  <si>
    <t>Ejemplos de ingresos extraordinarios son la venta de un local (si ésa no es la actividad principal) o de una máquina (venta de activos).</t>
  </si>
  <si>
    <t xml:space="preserve">No son gastos de producción/servicio, los gastos de ventas y marketing (ninguno, ni siquiera comisiones, salvo que sean de agentes externos a la empresa), tampoco lo son - por ejemplo -  </t>
  </si>
  <si>
    <t>datos para gráficos - no ocultar ni nborrar</t>
  </si>
  <si>
    <t>datos para gráficos - no borra ni ocultar</t>
  </si>
  <si>
    <t>DATOS PARA GRÁFICOS - no borrar ni ocultar</t>
  </si>
  <si>
    <t>Hay más filas disponibles: (1) Desprotege la Hoja (2) Muéstralas</t>
  </si>
  <si>
    <t>Director</t>
  </si>
  <si>
    <t>Pers. Producción o prestación de servicio</t>
  </si>
  <si>
    <t xml:space="preserve"> Indica aquí el % medio de comisión que afectará al total de tus ventas como remuneración y las cargas que correspondan.</t>
  </si>
  <si>
    <t>◄Indica aquí el % de devoluciones sobre ventas, cancelaciones o similares. Si no vas a tener, ponlo a cero.</t>
  </si>
  <si>
    <r>
      <t>▼ Si vas a tener, pon aquí los ingresos extraordinarios (</t>
    </r>
    <r>
      <rPr>
        <sz val="9"/>
        <color indexed="23"/>
        <rFont val="Tahoma"/>
        <family val="2"/>
      </rPr>
      <t>venta de activos o por actividades no ordinarias</t>
    </r>
    <r>
      <rPr>
        <sz val="11"/>
        <color indexed="23"/>
        <rFont val="Tahoma"/>
        <family val="2"/>
      </rPr>
      <t>) donde correspondan. Si no vas a tener o es irrelevante, déjalo a cero.</t>
    </r>
  </si>
  <si>
    <t>◄ Indica aquí el valor del stock al inicio del período. Empresas de servicios sin coste de material, poner "0"</t>
  </si>
  <si>
    <t>◄ Indica aquí el valor del stock de seguridad o promedio que quieres mantener durante todo el año. Empresas de servicios sin coste de material, poner "0"</t>
  </si>
  <si>
    <t>◄Indica aquí el % de margen bruto (promedio total) sobre compras que prevés.</t>
  </si>
  <si>
    <r>
      <t xml:space="preserve">   </t>
    </r>
    <r>
      <rPr>
        <sz val="11"/>
        <color indexed="10"/>
        <rFont val="Tahoma"/>
        <family val="2"/>
      </rPr>
      <t xml:space="preserve">Importante: </t>
    </r>
    <r>
      <rPr>
        <sz val="11"/>
        <color indexed="23"/>
        <rFont val="Tahoma"/>
        <family val="2"/>
      </rPr>
      <t>Empresas de servicios sin coste de material, poner 100%</t>
    </r>
  </si>
  <si>
    <r>
      <t>% impuestos</t>
    </r>
    <r>
      <rPr>
        <sz val="12"/>
        <color indexed="9"/>
        <rFont val="Tahoma"/>
        <family val="2"/>
      </rPr>
      <t xml:space="preserve"> sobre </t>
    </r>
    <r>
      <rPr>
        <b/>
        <sz val="12"/>
        <color indexed="9"/>
        <rFont val="Tahoma"/>
        <family val="2"/>
      </rPr>
      <t>beneficio</t>
    </r>
  </si>
  <si>
    <t>◄Indica aquí el % que debe aplicarse al beneficio.</t>
  </si>
  <si>
    <r>
      <t>Aquí debes introducir los costes excepto los de personal</t>
    </r>
    <r>
      <rPr>
        <sz val="14"/>
        <rFont val="Tahoma"/>
        <family val="2"/>
      </rPr>
      <t>, ten en cuenta:</t>
    </r>
  </si>
  <si>
    <r>
      <t xml:space="preserve">(100 de coste y 100 de margen bruto). </t>
    </r>
    <r>
      <rPr>
        <b/>
        <sz val="11"/>
        <rFont val="Tahoma"/>
        <family val="2"/>
      </rPr>
      <t>Ten en cuenta que aquí hablamos siempre de margen bruto, no de incremento % sobre el coste.</t>
    </r>
  </si>
  <si>
    <r>
      <t>Si tu empresa es de servicios</t>
    </r>
    <r>
      <rPr>
        <b/>
        <sz val="11"/>
        <rFont val="Tahoma"/>
        <family val="2"/>
      </rPr>
      <t xml:space="preserve"> ("puros" sin ningún tipo de venta de productos) AQUÍ PON 100% (de esta forma no se cargará ningún coste).</t>
    </r>
  </si>
  <si>
    <r>
      <t xml:space="preserve"> </t>
    </r>
    <r>
      <rPr>
        <sz val="11"/>
        <rFont val="Tahoma"/>
        <family val="2"/>
      </rPr>
      <t>Son gastos de (1) Estructura propia (personal y otros) y (2) Inversiones en promoción de tu empresa y productos.</t>
    </r>
  </si>
  <si>
    <r>
      <t>▼ Pon el número de personas (</t>
    </r>
    <r>
      <rPr>
        <b/>
        <sz val="9"/>
        <color indexed="10"/>
        <rFont val="Tahoma"/>
        <family val="2"/>
      </rPr>
      <t>NO</t>
    </r>
    <r>
      <rPr>
        <b/>
        <sz val="9"/>
        <rFont val="Tahoma"/>
        <family val="2"/>
      </rPr>
      <t xml:space="preserve"> importes) que ocuparán este puesto cada mes ▼</t>
    </r>
  </si>
  <si>
    <r>
      <t>▼ Pon el número de personas (</t>
    </r>
    <r>
      <rPr>
        <b/>
        <sz val="10"/>
        <color indexed="10"/>
        <rFont val="Tahoma"/>
        <family val="2"/>
      </rPr>
      <t>NO</t>
    </r>
    <r>
      <rPr>
        <b/>
        <sz val="10"/>
        <rFont val="Tahoma"/>
        <family val="2"/>
      </rPr>
      <t xml:space="preserve"> importes) que ocuparán este puesto cada mes ▼</t>
    </r>
  </si>
  <si>
    <r>
      <t>▼   Indica el</t>
    </r>
    <r>
      <rPr>
        <b/>
        <sz val="9"/>
        <color indexed="10"/>
        <rFont val="Tahoma"/>
        <family val="2"/>
      </rPr>
      <t xml:space="preserve"> importe</t>
    </r>
    <r>
      <rPr>
        <b/>
        <sz val="9"/>
        <color indexed="63"/>
        <rFont val="Tahoma"/>
        <family val="2"/>
      </rPr>
      <t xml:space="preserve"> (</t>
    </r>
    <r>
      <rPr>
        <b/>
        <sz val="9"/>
        <color indexed="10"/>
        <rFont val="Tahoma"/>
        <family val="2"/>
      </rPr>
      <t>aquí SI importes</t>
    </r>
    <r>
      <rPr>
        <b/>
        <sz val="9"/>
        <color indexed="63"/>
        <rFont val="Tahoma"/>
        <family val="2"/>
      </rPr>
      <t>) correspondiente en cada mes (donde se devengará)▼</t>
    </r>
  </si>
  <si>
    <r>
      <t xml:space="preserve">Para una </t>
    </r>
    <r>
      <rPr>
        <b/>
        <sz val="12"/>
        <rFont val="Tahoma"/>
        <family val="2"/>
      </rPr>
      <t>mejor presentación</t>
    </r>
    <r>
      <rPr>
        <sz val="12"/>
        <rFont val="Tahoma"/>
        <family val="2"/>
      </rPr>
      <t>, oculta las filas/columnas que no hayas usado y ajusta el rango de impresión</t>
    </r>
  </si>
  <si>
    <r>
      <t xml:space="preserve">Para una </t>
    </r>
    <r>
      <rPr>
        <b/>
        <sz val="12"/>
        <rFont val="Tahoma"/>
        <family val="2"/>
      </rPr>
      <t>mejor presentación</t>
    </r>
    <r>
      <rPr>
        <sz val="12"/>
        <rFont val="Tahoma"/>
        <family val="2"/>
      </rPr>
      <t>, oculta las filas que no hayas usado.</t>
    </r>
  </si>
  <si>
    <t xml:space="preserve">                        PRESUPUESTO ANUAL</t>
  </si>
  <si>
    <t>Planificación económica anual para empresas</t>
  </si>
  <si>
    <r>
      <t>Menos</t>
    </r>
    <r>
      <rPr>
        <b/>
        <sz val="12"/>
        <color indexed="42"/>
        <rFont val="Tahoma"/>
        <family val="2"/>
      </rPr>
      <t xml:space="preserve"> VTA</t>
    </r>
  </si>
  <si>
    <t>PRESUPUESTO FINAL</t>
  </si>
  <si>
    <t>ANÁLISIS EXPLOTACIÓN</t>
  </si>
  <si>
    <t xml:space="preserve">     RATIOS</t>
  </si>
  <si>
    <r>
      <t>BAI</t>
    </r>
    <r>
      <rPr>
        <sz val="10"/>
        <rFont val="Tahoma"/>
        <family val="2"/>
      </rPr>
      <t xml:space="preserve"> (Beneficio Antes Impuestos)</t>
    </r>
  </si>
  <si>
    <t>PUNTO DE EQUILIBRIO</t>
  </si>
  <si>
    <t xml:space="preserve">PRESUPUESTO formato P&amp;L   </t>
  </si>
  <si>
    <t>PRESUPUESTO</t>
  </si>
  <si>
    <t xml:space="preserve">PRESUPUESTO RR.HH.   </t>
  </si>
  <si>
    <t>PE097 v5.0</t>
  </si>
  <si>
    <t>Resultado</t>
  </si>
  <si>
    <t>Beneficio antes de imp. (BAI)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</si>
</sst>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#,##0_ ;[Red]\-#,##0\ "/>
    <numFmt numFmtId="165" formatCode="#,##0.0"/>
    <numFmt numFmtId="166" formatCode="0.0%"/>
    <numFmt numFmtId="167" formatCode="#,##0.00_ ;[Red]\-#,##0.00\ "/>
    <numFmt numFmtId="168" formatCode="#,##0.0_);\(#,##0.0\)"/>
  </numFmts>
  <fonts count="122">
    <font>
      <sz val="10"/>
      <name val="Arial"/>
    </font>
    <font>
      <sz val="10"/>
      <name val="Arial"/>
    </font>
    <font>
      <sz val="8"/>
      <name val="Arial"/>
    </font>
    <font>
      <sz val="10"/>
      <color indexed="22"/>
      <name val="Arial"/>
    </font>
    <font>
      <sz val="10"/>
      <name val="Arial"/>
      <family val="2"/>
    </font>
    <font>
      <b/>
      <sz val="12"/>
      <name val="Arial"/>
      <family val="2"/>
    </font>
    <font>
      <b/>
      <sz val="20"/>
      <color indexed="9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b/>
      <u/>
      <sz val="12"/>
      <color indexed="9"/>
      <name val="Arial"/>
      <family val="2"/>
    </font>
    <font>
      <sz val="11"/>
      <name val="Arial"/>
    </font>
    <font>
      <b/>
      <sz val="18"/>
      <color indexed="9"/>
      <name val="Verdana"/>
      <family val="2"/>
    </font>
    <font>
      <b/>
      <sz val="14"/>
      <name val="Arial"/>
      <family val="2"/>
    </font>
    <font>
      <sz val="12"/>
      <name val="Arial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color indexed="23"/>
      <name val="Arial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18"/>
      <name val="Arial"/>
    </font>
    <font>
      <b/>
      <sz val="12"/>
      <color indexed="81"/>
      <name val="Tahoma"/>
      <family val="2"/>
    </font>
    <font>
      <b/>
      <sz val="8"/>
      <color indexed="10"/>
      <name val="Arial"/>
      <family val="2"/>
    </font>
    <font>
      <sz val="11"/>
      <color indexed="60"/>
      <name val="Arial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sz val="10"/>
      <color indexed="63"/>
      <name val="Arial"/>
    </font>
    <font>
      <b/>
      <sz val="10"/>
      <color indexed="63"/>
      <name val="Arial"/>
    </font>
    <font>
      <sz val="10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14"/>
      <color indexed="42"/>
      <name val="Tahoma"/>
      <family val="2"/>
    </font>
    <font>
      <sz val="11"/>
      <color indexed="23"/>
      <name val="Tahoma"/>
      <family val="2"/>
    </font>
    <font>
      <sz val="11"/>
      <name val="Tahoma"/>
      <family val="2"/>
    </font>
    <font>
      <sz val="12"/>
      <color indexed="23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22"/>
      <color indexed="9"/>
      <name val="Tahoma"/>
      <family val="2"/>
    </font>
    <font>
      <sz val="14"/>
      <name val="Tahoma"/>
      <family val="2"/>
    </font>
    <font>
      <b/>
      <sz val="8"/>
      <color indexed="59"/>
      <name val="Tahoma"/>
      <family val="2"/>
    </font>
    <font>
      <b/>
      <sz val="8"/>
      <color indexed="10"/>
      <name val="Tahoma"/>
      <family val="2"/>
    </font>
    <font>
      <sz val="10"/>
      <color indexed="59"/>
      <name val="Tahoma"/>
      <family val="2"/>
    </font>
    <font>
      <b/>
      <sz val="11"/>
      <color indexed="10"/>
      <name val="Tahoma"/>
      <family val="2"/>
    </font>
    <font>
      <sz val="9"/>
      <color indexed="55"/>
      <name val="Tahoma"/>
      <family val="2"/>
    </font>
    <font>
      <b/>
      <sz val="10"/>
      <color indexed="59"/>
      <name val="Tahoma"/>
      <family val="2"/>
    </font>
    <font>
      <b/>
      <sz val="10"/>
      <color indexed="10"/>
      <name val="Tahoma"/>
      <family val="2"/>
    </font>
    <font>
      <sz val="9"/>
      <color indexed="23"/>
      <name val="Tahoma"/>
      <family val="2"/>
    </font>
    <font>
      <sz val="8"/>
      <color indexed="63"/>
      <name val="Tahoma"/>
      <family val="2"/>
    </font>
    <font>
      <b/>
      <u/>
      <sz val="8"/>
      <color indexed="63"/>
      <name val="Tahoma"/>
      <family val="2"/>
    </font>
    <font>
      <u/>
      <sz val="8"/>
      <color indexed="23"/>
      <name val="Tahoma"/>
      <family val="2"/>
    </font>
    <font>
      <b/>
      <sz val="20"/>
      <color indexed="9"/>
      <name val="Tahoma"/>
      <family val="2"/>
    </font>
    <font>
      <b/>
      <sz val="18"/>
      <color indexed="9"/>
      <name val="Tahoma"/>
      <family val="2"/>
    </font>
    <font>
      <b/>
      <sz val="12"/>
      <color indexed="42"/>
      <name val="Tahoma"/>
      <family val="2"/>
    </font>
    <font>
      <sz val="10"/>
      <color indexed="23"/>
      <name val="Tahoma"/>
      <family val="2"/>
    </font>
    <font>
      <b/>
      <sz val="18"/>
      <color indexed="42"/>
      <name val="Tahoma"/>
      <family val="2"/>
    </font>
    <font>
      <b/>
      <sz val="12"/>
      <color indexed="9"/>
      <name val="Tahoma"/>
      <family val="2"/>
    </font>
    <font>
      <sz val="11"/>
      <color indexed="60"/>
      <name val="Tahoma"/>
      <family val="2"/>
    </font>
    <font>
      <b/>
      <sz val="14"/>
      <name val="Tahoma"/>
      <family val="2"/>
    </font>
    <font>
      <b/>
      <sz val="14"/>
      <color indexed="60"/>
      <name val="Tahoma"/>
      <family val="2"/>
    </font>
    <font>
      <b/>
      <sz val="11"/>
      <color indexed="60"/>
      <name val="Tahoma"/>
      <family val="2"/>
    </font>
    <font>
      <b/>
      <sz val="11"/>
      <name val="Tahoma"/>
      <family val="2"/>
    </font>
    <font>
      <b/>
      <sz val="12"/>
      <color indexed="60"/>
      <name val="Tahoma"/>
      <family val="2"/>
    </font>
    <font>
      <sz val="10"/>
      <color indexed="42"/>
      <name val="Tahoma"/>
      <family val="2"/>
    </font>
    <font>
      <sz val="11"/>
      <color indexed="10"/>
      <name val="Tahoma"/>
      <family val="2"/>
    </font>
    <font>
      <b/>
      <sz val="16"/>
      <color indexed="9"/>
      <name val="Tahoma"/>
      <family val="2"/>
    </font>
    <font>
      <sz val="12"/>
      <color indexed="42"/>
      <name val="Tahoma"/>
      <family val="2"/>
    </font>
    <font>
      <sz val="14"/>
      <color indexed="9"/>
      <name val="Tahoma"/>
      <family val="2"/>
    </font>
    <font>
      <b/>
      <sz val="12"/>
      <color indexed="58"/>
      <name val="Tahoma"/>
      <family val="2"/>
    </font>
    <font>
      <b/>
      <u/>
      <sz val="12"/>
      <color indexed="58"/>
      <name val="Tahoma"/>
      <family val="2"/>
    </font>
    <font>
      <b/>
      <u/>
      <sz val="12"/>
      <color indexed="9"/>
      <name val="Tahoma"/>
      <family val="2"/>
    </font>
    <font>
      <u/>
      <sz val="12"/>
      <color indexed="9"/>
      <name val="Tahoma"/>
      <family val="2"/>
    </font>
    <font>
      <u/>
      <sz val="11"/>
      <color indexed="10"/>
      <name val="Tahoma"/>
      <family val="2"/>
    </font>
    <font>
      <sz val="8"/>
      <color indexed="23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b/>
      <u/>
      <sz val="10"/>
      <color indexed="9"/>
      <name val="Tahoma"/>
      <family val="2"/>
    </font>
    <font>
      <b/>
      <u/>
      <sz val="11"/>
      <color indexed="9"/>
      <name val="Tahoma"/>
      <family val="2"/>
    </font>
    <font>
      <u/>
      <sz val="10"/>
      <color indexed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color indexed="12"/>
      <name val="Tahoma"/>
      <family val="2"/>
    </font>
    <font>
      <sz val="9"/>
      <color indexed="12"/>
      <name val="Tahoma"/>
      <family val="2"/>
    </font>
    <font>
      <sz val="10"/>
      <color indexed="12"/>
      <name val="Tahoma"/>
      <family val="2"/>
    </font>
    <font>
      <sz val="8"/>
      <color indexed="22"/>
      <name val="Tahoma"/>
      <family val="2"/>
    </font>
    <font>
      <sz val="8"/>
      <color indexed="9"/>
      <name val="Tahoma"/>
      <family val="2"/>
    </font>
    <font>
      <b/>
      <sz val="9"/>
      <color indexed="63"/>
      <name val="Tahoma"/>
      <family val="2"/>
    </font>
    <font>
      <b/>
      <sz val="9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sz val="18"/>
      <color indexed="9"/>
      <name val="Tahoma"/>
      <family val="2"/>
    </font>
    <font>
      <sz val="12"/>
      <color indexed="60"/>
      <name val="Tahoma"/>
      <family val="2"/>
    </font>
    <font>
      <b/>
      <sz val="12"/>
      <color indexed="43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23"/>
      <name val="Tahoma"/>
      <family val="2"/>
    </font>
    <font>
      <b/>
      <sz val="14"/>
      <color indexed="10"/>
      <name val="Tahoma"/>
      <family val="2"/>
    </font>
    <font>
      <b/>
      <u/>
      <sz val="14"/>
      <color indexed="9"/>
      <name val="Tahoma"/>
      <family val="2"/>
    </font>
    <font>
      <b/>
      <sz val="12"/>
      <color indexed="16"/>
      <name val="Tahoma"/>
      <family val="2"/>
    </font>
    <font>
      <sz val="10"/>
      <color indexed="63"/>
      <name val="Tahoma"/>
      <family val="2"/>
    </font>
    <font>
      <sz val="10"/>
      <color indexed="22"/>
      <name val="Tahoma"/>
      <family val="2"/>
    </font>
    <font>
      <b/>
      <sz val="16"/>
      <color indexed="42"/>
      <name val="Tahoma"/>
      <family val="2"/>
    </font>
    <font>
      <b/>
      <sz val="11"/>
      <color indexed="42"/>
      <name val="Tahoma"/>
      <family val="2"/>
    </font>
    <font>
      <sz val="14"/>
      <color indexed="42"/>
      <name val="Tahoma"/>
      <family val="2"/>
    </font>
    <font>
      <sz val="10.5"/>
      <color indexed="42"/>
      <name val="Tahoma"/>
      <family val="2"/>
    </font>
    <font>
      <sz val="8"/>
      <color indexed="42"/>
      <name val="Tahoma"/>
      <family val="2"/>
    </font>
    <font>
      <sz val="9"/>
      <color indexed="42"/>
      <name val="Tahoma"/>
      <family val="2"/>
    </font>
    <font>
      <b/>
      <sz val="11"/>
      <color indexed="43"/>
      <name val="Tahoma"/>
      <family val="2"/>
    </font>
    <font>
      <b/>
      <sz val="14"/>
      <color indexed="16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43">
    <border>
      <left/>
      <right/>
      <top/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hair">
        <color indexed="22"/>
      </right>
      <top style="thin">
        <color indexed="23"/>
      </top>
      <bottom/>
      <diagonal/>
    </border>
    <border>
      <left style="hair">
        <color indexed="22"/>
      </left>
      <right style="hair">
        <color indexed="22"/>
      </right>
      <top style="thin">
        <color indexed="23"/>
      </top>
      <bottom/>
      <diagonal/>
    </border>
    <border>
      <left style="hair">
        <color indexed="22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22"/>
      </left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8"/>
      </bottom>
      <diagonal/>
    </border>
    <border>
      <left style="thin">
        <color indexed="22"/>
      </left>
      <right style="thin">
        <color indexed="22"/>
      </right>
      <top/>
      <bottom style="thin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12"/>
      </top>
      <bottom style="thin">
        <color indexed="58"/>
      </bottom>
      <diagonal/>
    </border>
    <border>
      <left style="thin">
        <color indexed="23"/>
      </left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17"/>
      </bottom>
      <diagonal/>
    </border>
    <border>
      <left/>
      <right style="thin">
        <color indexed="22"/>
      </right>
      <top style="thin">
        <color indexed="22"/>
      </top>
      <bottom style="medium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58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17"/>
      </bottom>
      <diagonal/>
    </border>
    <border>
      <left/>
      <right style="thin">
        <color indexed="22"/>
      </right>
      <top style="thin">
        <color indexed="22"/>
      </top>
      <bottom style="thin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8"/>
      </bottom>
      <diagonal/>
    </border>
    <border>
      <left/>
      <right style="thin">
        <color indexed="22"/>
      </right>
      <top/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12"/>
      </bottom>
      <diagonal/>
    </border>
    <border>
      <left/>
      <right style="thin">
        <color indexed="22"/>
      </right>
      <top style="thin">
        <color indexed="22"/>
      </top>
      <bottom style="thin">
        <color indexed="12"/>
      </bottom>
      <diagonal/>
    </border>
    <border>
      <left/>
      <right style="thin">
        <color indexed="22"/>
      </right>
      <top style="thin">
        <color indexed="22"/>
      </top>
      <bottom style="thin">
        <color indexed="17"/>
      </bottom>
      <diagonal/>
    </border>
    <border>
      <left/>
      <right style="thin">
        <color indexed="22"/>
      </right>
      <top/>
      <bottom style="thin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17"/>
      </top>
      <bottom style="thin">
        <color indexed="58"/>
      </bottom>
      <diagonal/>
    </border>
    <border>
      <left/>
      <right style="thin">
        <color indexed="22"/>
      </right>
      <top style="thin">
        <color indexed="12"/>
      </top>
      <bottom style="thin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12"/>
      </top>
      <bottom style="thin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58"/>
      </top>
      <bottom style="thin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1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9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8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9"/>
      </top>
      <bottom style="thin">
        <color indexed="22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15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Protection="1"/>
    <xf numFmtId="3" fontId="0" fillId="2" borderId="0" xfId="0" applyNumberFormat="1" applyFill="1"/>
    <xf numFmtId="0" fontId="4" fillId="4" borderId="0" xfId="0" applyFont="1" applyFill="1" applyBorder="1"/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right"/>
    </xf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/>
    <xf numFmtId="0" fontId="20" fillId="5" borderId="0" xfId="0" applyFont="1" applyFill="1" applyAlignment="1">
      <alignment horizontal="center"/>
    </xf>
    <xf numFmtId="0" fontId="0" fillId="0" borderId="0" xfId="0" applyBorder="1"/>
    <xf numFmtId="0" fontId="20" fillId="6" borderId="0" xfId="0" applyFont="1" applyFill="1"/>
    <xf numFmtId="166" fontId="7" fillId="7" borderId="0" xfId="0" applyNumberFormat="1" applyFont="1" applyFill="1" applyBorder="1" applyAlignment="1" applyProtection="1">
      <alignment horizontal="center"/>
    </xf>
    <xf numFmtId="49" fontId="0" fillId="0" borderId="0" xfId="0" applyNumberFormat="1"/>
    <xf numFmtId="3" fontId="1" fillId="0" borderId="0" xfId="0" applyNumberFormat="1" applyFont="1"/>
    <xf numFmtId="0" fontId="20" fillId="3" borderId="0" xfId="0" applyFont="1" applyFill="1" applyAlignment="1">
      <alignment horizontal="center"/>
    </xf>
    <xf numFmtId="3" fontId="0" fillId="3" borderId="0" xfId="0" applyNumberFormat="1" applyFill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6" borderId="0" xfId="0" applyFont="1" applyFill="1" applyAlignment="1">
      <alignment horizontal="center"/>
    </xf>
    <xf numFmtId="3" fontId="0" fillId="6" borderId="0" xfId="0" applyNumberFormat="1" applyFill="1" applyAlignment="1">
      <alignment horizontal="right"/>
    </xf>
    <xf numFmtId="3" fontId="0" fillId="8" borderId="0" xfId="0" applyNumberFormat="1" applyFill="1" applyAlignment="1">
      <alignment horizontal="right"/>
    </xf>
    <xf numFmtId="0" fontId="0" fillId="8" borderId="0" xfId="0" applyFill="1"/>
    <xf numFmtId="0" fontId="0" fillId="9" borderId="0" xfId="0" applyFill="1"/>
    <xf numFmtId="0" fontId="0" fillId="4" borderId="0" xfId="0" applyFill="1" applyAlignment="1">
      <alignment vertical="center"/>
    </xf>
    <xf numFmtId="0" fontId="26" fillId="4" borderId="0" xfId="0" applyFont="1" applyFill="1" applyAlignment="1" applyProtection="1">
      <alignment vertical="center"/>
    </xf>
    <xf numFmtId="0" fontId="26" fillId="0" borderId="0" xfId="0" applyFont="1" applyAlignment="1">
      <alignment vertical="center"/>
    </xf>
    <xf numFmtId="3" fontId="0" fillId="2" borderId="0" xfId="0" applyNumberFormat="1" applyFill="1" applyAlignment="1" applyProtection="1">
      <alignment vertical="center"/>
    </xf>
    <xf numFmtId="10" fontId="0" fillId="0" borderId="0" xfId="0" applyNumberFormat="1"/>
    <xf numFmtId="0" fontId="4" fillId="4" borderId="0" xfId="0" applyFont="1" applyFill="1" applyBorder="1" applyAlignment="1" applyProtection="1">
      <alignment horizontal="right"/>
    </xf>
    <xf numFmtId="3" fontId="15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 applyProtection="1">
      <alignment horizontal="right"/>
    </xf>
    <xf numFmtId="49" fontId="6" fillId="4" borderId="0" xfId="0" applyNumberFormat="1" applyFont="1" applyFill="1" applyAlignment="1" applyProtection="1">
      <alignment vertical="center"/>
      <protection locked="0"/>
    </xf>
    <xf numFmtId="0" fontId="0" fillId="4" borderId="2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4" borderId="0" xfId="0" applyFill="1" applyProtection="1"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13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locked="0"/>
    </xf>
    <xf numFmtId="0" fontId="15" fillId="4" borderId="0" xfId="0" applyFont="1" applyFill="1" applyBorder="1"/>
    <xf numFmtId="0" fontId="29" fillId="4" borderId="0" xfId="0" applyFont="1" applyFill="1" applyBorder="1"/>
    <xf numFmtId="0" fontId="2" fillId="0" borderId="0" xfId="0" applyFont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12" fillId="4" borderId="0" xfId="0" applyFont="1" applyFill="1" applyBorder="1" applyAlignment="1"/>
    <xf numFmtId="0" fontId="2" fillId="0" borderId="0" xfId="0" applyFont="1" applyAlignment="1"/>
    <xf numFmtId="0" fontId="0" fillId="3" borderId="17" xfId="0" applyFill="1" applyBorder="1"/>
    <xf numFmtId="0" fontId="0" fillId="3" borderId="15" xfId="0" applyFill="1" applyBorder="1"/>
    <xf numFmtId="0" fontId="0" fillId="3" borderId="16" xfId="0" applyFill="1" applyBorder="1"/>
    <xf numFmtId="0" fontId="2" fillId="4" borderId="0" xfId="0" applyFont="1" applyFill="1" applyBorder="1"/>
    <xf numFmtId="0" fontId="7" fillId="4" borderId="0" xfId="0" applyFont="1" applyFill="1" applyBorder="1" applyAlignment="1" applyProtection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0" xfId="0" applyFill="1" applyBorder="1"/>
    <xf numFmtId="3" fontId="0" fillId="0" borderId="8" xfId="0" applyNumberFormat="1" applyFill="1" applyBorder="1"/>
    <xf numFmtId="3" fontId="0" fillId="0" borderId="0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" xfId="0" applyFill="1" applyBorder="1"/>
    <xf numFmtId="3" fontId="0" fillId="0" borderId="2" xfId="0" applyNumberFormat="1" applyFill="1" applyBorder="1"/>
    <xf numFmtId="164" fontId="0" fillId="7" borderId="15" xfId="0" applyNumberFormat="1" applyFill="1" applyBorder="1"/>
    <xf numFmtId="0" fontId="0" fillId="3" borderId="14" xfId="0" applyFill="1" applyBorder="1"/>
    <xf numFmtId="0" fontId="0" fillId="5" borderId="0" xfId="0" applyFill="1" applyBorder="1"/>
    <xf numFmtId="0" fontId="13" fillId="3" borderId="19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3" xfId="0" applyFill="1" applyBorder="1" applyAlignment="1">
      <alignment horizontal="center"/>
    </xf>
    <xf numFmtId="0" fontId="2" fillId="0" borderId="0" xfId="0" applyFont="1" applyFill="1"/>
    <xf numFmtId="0" fontId="0" fillId="4" borderId="0" xfId="0" applyFill="1" applyBorder="1" applyAlignment="1" applyProtection="1">
      <alignment vertical="center"/>
    </xf>
    <xf numFmtId="0" fontId="0" fillId="4" borderId="15" xfId="0" applyFill="1" applyBorder="1"/>
    <xf numFmtId="0" fontId="0" fillId="4" borderId="0" xfId="0" applyFill="1" applyBorder="1" applyProtection="1"/>
    <xf numFmtId="0" fontId="0" fillId="4" borderId="21" xfId="0" applyFill="1" applyBorder="1"/>
    <xf numFmtId="0" fontId="0" fillId="4" borderId="16" xfId="0" applyFill="1" applyBorder="1"/>
    <xf numFmtId="0" fontId="2" fillId="4" borderId="15" xfId="0" applyFont="1" applyFill="1" applyBorder="1"/>
    <xf numFmtId="0" fontId="0" fillId="4" borderId="22" xfId="0" applyFill="1" applyBorder="1"/>
    <xf numFmtId="0" fontId="0" fillId="4" borderId="14" xfId="0" applyFill="1" applyBorder="1"/>
    <xf numFmtId="0" fontId="0" fillId="4" borderId="17" xfId="0" applyFill="1" applyBorder="1"/>
    <xf numFmtId="0" fontId="0" fillId="4" borderId="0" xfId="0" applyFill="1" applyBorder="1" applyAlignment="1"/>
    <xf numFmtId="0" fontId="12" fillId="4" borderId="15" xfId="0" applyFont="1" applyFill="1" applyBorder="1" applyAlignment="1"/>
    <xf numFmtId="0" fontId="1" fillId="4" borderId="0" xfId="0" applyFont="1" applyFill="1" applyBorder="1"/>
    <xf numFmtId="0" fontId="2" fillId="0" borderId="0" xfId="0" applyFont="1" applyFill="1" applyAlignment="1"/>
    <xf numFmtId="0" fontId="0" fillId="4" borderId="23" xfId="0" applyFill="1" applyBorder="1"/>
    <xf numFmtId="3" fontId="0" fillId="4" borderId="0" xfId="0" applyNumberFormat="1" applyFill="1" applyBorder="1"/>
    <xf numFmtId="0" fontId="26" fillId="0" borderId="0" xfId="0" applyFont="1" applyFill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right"/>
    </xf>
    <xf numFmtId="164" fontId="3" fillId="0" borderId="0" xfId="2" applyNumberFormat="1" applyFont="1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/>
    <xf numFmtId="37" fontId="3" fillId="0" borderId="0" xfId="0" applyNumberFormat="1" applyFont="1" applyFill="1" applyBorder="1"/>
    <xf numFmtId="37" fontId="22" fillId="0" borderId="24" xfId="0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14" xfId="0" applyNumberFormat="1" applyFont="1" applyFill="1" applyBorder="1" applyProtection="1"/>
    <xf numFmtId="37" fontId="22" fillId="0" borderId="17" xfId="0" applyNumberFormat="1" applyFont="1" applyFill="1" applyBorder="1" applyProtection="1"/>
    <xf numFmtId="37" fontId="22" fillId="0" borderId="0" xfId="0" applyNumberFormat="1" applyFont="1" applyFill="1" applyBorder="1" applyProtection="1"/>
    <xf numFmtId="37" fontId="22" fillId="0" borderId="15" xfId="0" applyNumberFormat="1" applyFont="1" applyFill="1" applyBorder="1" applyProtection="1"/>
    <xf numFmtId="0" fontId="22" fillId="0" borderId="17" xfId="0" applyFont="1" applyFill="1" applyBorder="1"/>
    <xf numFmtId="0" fontId="22" fillId="0" borderId="0" xfId="0" applyFont="1" applyFill="1" applyBorder="1"/>
    <xf numFmtId="0" fontId="22" fillId="0" borderId="15" xfId="0" applyFont="1" applyFill="1" applyBorder="1"/>
    <xf numFmtId="0" fontId="22" fillId="0" borderId="23" xfId="0" applyFont="1" applyFill="1" applyBorder="1"/>
    <xf numFmtId="0" fontId="22" fillId="0" borderId="21" xfId="0" applyFont="1" applyFill="1" applyBorder="1"/>
    <xf numFmtId="0" fontId="22" fillId="0" borderId="16" xfId="0" applyFont="1" applyFill="1" applyBorder="1"/>
    <xf numFmtId="0" fontId="0" fillId="4" borderId="21" xfId="0" applyFill="1" applyBorder="1" applyAlignment="1" applyProtection="1">
      <alignment vertical="center"/>
    </xf>
    <xf numFmtId="0" fontId="34" fillId="0" borderId="0" xfId="0" applyFont="1" applyFill="1"/>
    <xf numFmtId="3" fontId="34" fillId="0" borderId="0" xfId="0" applyNumberFormat="1" applyFont="1" applyFill="1" applyBorder="1"/>
    <xf numFmtId="0" fontId="34" fillId="4" borderId="0" xfId="0" applyFont="1" applyFill="1" applyBorder="1"/>
    <xf numFmtId="0" fontId="34" fillId="4" borderId="15" xfId="0" applyFont="1" applyFill="1" applyBorder="1"/>
    <xf numFmtId="0" fontId="34" fillId="4" borderId="21" xfId="0" applyFont="1" applyFill="1" applyBorder="1"/>
    <xf numFmtId="0" fontId="34" fillId="4" borderId="16" xfId="0" applyFont="1" applyFill="1" applyBorder="1"/>
    <xf numFmtId="0" fontId="3" fillId="4" borderId="0" xfId="0" applyFont="1" applyFill="1" applyBorder="1"/>
    <xf numFmtId="3" fontId="3" fillId="4" borderId="0" xfId="0" applyNumberFormat="1" applyFont="1" applyFill="1" applyBorder="1"/>
    <xf numFmtId="0" fontId="34" fillId="4" borderId="23" xfId="0" applyFont="1" applyFill="1" applyBorder="1"/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5" borderId="17" xfId="0" applyFill="1" applyBorder="1"/>
    <xf numFmtId="0" fontId="0" fillId="3" borderId="25" xfId="0" applyFill="1" applyBorder="1"/>
    <xf numFmtId="0" fontId="2" fillId="3" borderId="17" xfId="0" applyNumberFormat="1" applyFont="1" applyFill="1" applyBorder="1" applyAlignment="1"/>
    <xf numFmtId="0" fontId="0" fillId="3" borderId="26" xfId="0" applyFill="1" applyBorder="1"/>
    <xf numFmtId="0" fontId="36" fillId="4" borderId="0" xfId="0" applyFont="1" applyFill="1" applyBorder="1" applyProtection="1">
      <protection locked="0"/>
    </xf>
    <xf numFmtId="0" fontId="36" fillId="4" borderId="24" xfId="0" applyFont="1" applyFill="1" applyBorder="1" applyProtection="1"/>
    <xf numFmtId="0" fontId="36" fillId="4" borderId="22" xfId="0" applyFont="1" applyFill="1" applyBorder="1" applyProtection="1"/>
    <xf numFmtId="0" fontId="36" fillId="4" borderId="14" xfId="0" applyFont="1" applyFill="1" applyBorder="1" applyProtection="1"/>
    <xf numFmtId="0" fontId="36" fillId="4" borderId="0" xfId="0" applyFont="1" applyFill="1" applyBorder="1" applyProtection="1"/>
    <xf numFmtId="0" fontId="36" fillId="4" borderId="17" xfId="0" applyFont="1" applyFill="1" applyBorder="1" applyProtection="1"/>
    <xf numFmtId="0" fontId="36" fillId="4" borderId="15" xfId="0" applyFont="1" applyFill="1" applyBorder="1" applyProtection="1"/>
    <xf numFmtId="0" fontId="36" fillId="7" borderId="17" xfId="0" applyFont="1" applyFill="1" applyBorder="1" applyProtection="1"/>
    <xf numFmtId="0" fontId="36" fillId="7" borderId="0" xfId="0" applyFont="1" applyFill="1" applyBorder="1" applyProtection="1"/>
    <xf numFmtId="0" fontId="44" fillId="4" borderId="0" xfId="0" applyFont="1" applyFill="1" applyBorder="1" applyProtection="1">
      <protection locked="0"/>
    </xf>
    <xf numFmtId="0" fontId="44" fillId="4" borderId="17" xfId="0" applyFont="1" applyFill="1" applyBorder="1" applyProtection="1"/>
    <xf numFmtId="0" fontId="44" fillId="4" borderId="15" xfId="0" applyFont="1" applyFill="1" applyBorder="1" applyProtection="1"/>
    <xf numFmtId="0" fontId="44" fillId="4" borderId="0" xfId="0" applyFont="1" applyFill="1" applyBorder="1" applyProtection="1"/>
    <xf numFmtId="0" fontId="36" fillId="7" borderId="15" xfId="0" applyFont="1" applyFill="1" applyBorder="1" applyProtection="1"/>
    <xf numFmtId="0" fontId="36" fillId="7" borderId="21" xfId="0" applyFont="1" applyFill="1" applyBorder="1" applyAlignment="1" applyProtection="1">
      <alignment vertical="center"/>
    </xf>
    <xf numFmtId="49" fontId="50" fillId="4" borderId="0" xfId="0" applyNumberFormat="1" applyFont="1" applyFill="1" applyBorder="1" applyAlignment="1" applyProtection="1"/>
    <xf numFmtId="0" fontId="41" fillId="4" borderId="0" xfId="0" applyFont="1" applyFill="1" applyBorder="1" applyProtection="1">
      <protection locked="0"/>
    </xf>
    <xf numFmtId="0" fontId="41" fillId="4" borderId="17" xfId="0" applyFont="1" applyFill="1" applyBorder="1" applyProtection="1"/>
    <xf numFmtId="0" fontId="41" fillId="4" borderId="15" xfId="0" applyFont="1" applyFill="1" applyBorder="1" applyProtection="1"/>
    <xf numFmtId="0" fontId="41" fillId="4" borderId="0" xfId="0" applyFont="1" applyFill="1" applyBorder="1" applyProtection="1"/>
    <xf numFmtId="0" fontId="36" fillId="7" borderId="0" xfId="0" applyFont="1" applyFill="1" applyBorder="1" applyAlignment="1" applyProtection="1">
      <alignment vertical="center"/>
    </xf>
    <xf numFmtId="0" fontId="44" fillId="4" borderId="17" xfId="0" applyFont="1" applyFill="1" applyBorder="1" applyAlignment="1" applyProtection="1"/>
    <xf numFmtId="0" fontId="44" fillId="4" borderId="15" xfId="0" applyFont="1" applyFill="1" applyBorder="1" applyAlignment="1" applyProtection="1"/>
    <xf numFmtId="0" fontId="44" fillId="4" borderId="0" xfId="0" applyFont="1" applyFill="1" applyBorder="1" applyAlignment="1" applyProtection="1"/>
    <xf numFmtId="0" fontId="36" fillId="4" borderId="21" xfId="0" applyFont="1" applyFill="1" applyBorder="1" applyProtection="1"/>
    <xf numFmtId="0" fontId="44" fillId="4" borderId="22" xfId="0" applyFont="1" applyFill="1" applyBorder="1" applyAlignment="1" applyProtection="1">
      <protection locked="0"/>
    </xf>
    <xf numFmtId="49" fontId="55" fillId="4" borderId="22" xfId="0" applyNumberFormat="1" applyFont="1" applyFill="1" applyBorder="1" applyAlignment="1" applyProtection="1">
      <protection locked="0"/>
    </xf>
    <xf numFmtId="1" fontId="56" fillId="4" borderId="22" xfId="0" applyNumberFormat="1" applyFont="1" applyFill="1" applyBorder="1" applyAlignment="1" applyProtection="1">
      <alignment horizontal="center"/>
      <protection locked="0"/>
    </xf>
    <xf numFmtId="49" fontId="55" fillId="4" borderId="22" xfId="0" applyNumberFormat="1" applyFont="1" applyFill="1" applyBorder="1" applyAlignment="1" applyProtection="1">
      <alignment horizontal="center"/>
      <protection locked="0"/>
    </xf>
    <xf numFmtId="0" fontId="56" fillId="4" borderId="22" xfId="0" applyNumberFormat="1" applyFont="1" applyFill="1" applyBorder="1" applyAlignment="1" applyProtection="1">
      <alignment horizontal="center" vertical="center"/>
      <protection locked="0"/>
    </xf>
    <xf numFmtId="1" fontId="51" fillId="4" borderId="0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>
      <alignment horizontal="center" vertical="center"/>
    </xf>
    <xf numFmtId="0" fontId="44" fillId="4" borderId="23" xfId="0" applyFont="1" applyFill="1" applyBorder="1" applyAlignment="1" applyProtection="1"/>
    <xf numFmtId="0" fontId="44" fillId="4" borderId="16" xfId="0" applyFont="1" applyFill="1" applyBorder="1" applyAlignment="1" applyProtection="1"/>
    <xf numFmtId="0" fontId="44" fillId="4" borderId="22" xfId="0" applyFont="1" applyFill="1" applyBorder="1" applyAlignment="1" applyProtection="1"/>
    <xf numFmtId="0" fontId="58" fillId="4" borderId="0" xfId="0" applyFont="1" applyFill="1" applyBorder="1" applyAlignment="1" applyProtection="1"/>
    <xf numFmtId="49" fontId="59" fillId="4" borderId="0" xfId="1" applyNumberFormat="1" applyFont="1" applyFill="1" applyBorder="1" applyAlignment="1" applyProtection="1"/>
    <xf numFmtId="49" fontId="60" fillId="4" borderId="0" xfId="1" applyNumberFormat="1" applyFont="1" applyFill="1" applyBorder="1" applyAlignment="1" applyProtection="1">
      <alignment horizontal="right"/>
    </xf>
    <xf numFmtId="0" fontId="36" fillId="4" borderId="22" xfId="0" applyFont="1" applyFill="1" applyBorder="1" applyAlignment="1" applyProtection="1">
      <alignment vertical="center"/>
    </xf>
    <xf numFmtId="0" fontId="49" fillId="4" borderId="22" xfId="0" applyFont="1" applyFill="1" applyBorder="1" applyAlignment="1" applyProtection="1">
      <alignment vertical="center"/>
    </xf>
    <xf numFmtId="0" fontId="56" fillId="0" borderId="27" xfId="0" applyNumberFormat="1" applyFont="1" applyBorder="1" applyAlignment="1" applyProtection="1">
      <alignment horizontal="center" vertical="center"/>
      <protection locked="0"/>
    </xf>
    <xf numFmtId="0" fontId="47" fillId="10" borderId="28" xfId="0" applyFont="1" applyFill="1" applyBorder="1" applyAlignment="1" applyProtection="1">
      <alignment vertical="center"/>
    </xf>
    <xf numFmtId="0" fontId="47" fillId="10" borderId="29" xfId="0" applyFont="1" applyFill="1" applyBorder="1" applyAlignment="1" applyProtection="1">
      <alignment vertical="center"/>
    </xf>
    <xf numFmtId="0" fontId="36" fillId="11" borderId="28" xfId="0" applyFont="1" applyFill="1" applyBorder="1"/>
    <xf numFmtId="0" fontId="36" fillId="4" borderId="0" xfId="0" applyFont="1" applyFill="1" applyBorder="1"/>
    <xf numFmtId="0" fontId="37" fillId="4" borderId="0" xfId="0" applyFont="1" applyFill="1" applyBorder="1" applyAlignment="1">
      <alignment horizontal="center" vertical="center"/>
    </xf>
    <xf numFmtId="49" fontId="38" fillId="4" borderId="0" xfId="0" applyNumberFormat="1" applyFont="1" applyFill="1" applyBorder="1" applyAlignment="1" applyProtection="1">
      <alignment horizontal="center" vertical="center"/>
      <protection locked="0"/>
    </xf>
    <xf numFmtId="3" fontId="53" fillId="4" borderId="0" xfId="0" applyNumberFormat="1" applyFont="1" applyFill="1" applyBorder="1" applyAlignment="1" applyProtection="1">
      <alignment horizontal="right" vertical="center"/>
      <protection locked="0"/>
    </xf>
    <xf numFmtId="0" fontId="41" fillId="4" borderId="0" xfId="0" applyFont="1" applyFill="1" applyBorder="1"/>
    <xf numFmtId="0" fontId="67" fillId="4" borderId="0" xfId="0" applyFont="1" applyFill="1" applyBorder="1"/>
    <xf numFmtId="0" fontId="36" fillId="7" borderId="30" xfId="0" applyFont="1" applyFill="1" applyBorder="1" applyAlignment="1" applyProtection="1">
      <alignment vertical="center"/>
    </xf>
    <xf numFmtId="0" fontId="36" fillId="4" borderId="31" xfId="0" applyFont="1" applyFill="1" applyBorder="1" applyProtection="1"/>
    <xf numFmtId="0" fontId="0" fillId="10" borderId="32" xfId="0" applyFill="1" applyBorder="1"/>
    <xf numFmtId="0" fontId="0" fillId="10" borderId="33" xfId="0" applyFill="1" applyBorder="1"/>
    <xf numFmtId="0" fontId="36" fillId="3" borderId="28" xfId="0" applyFont="1" applyFill="1" applyBorder="1"/>
    <xf numFmtId="0" fontId="36" fillId="3" borderId="34" xfId="0" applyFont="1" applyFill="1" applyBorder="1"/>
    <xf numFmtId="0" fontId="36" fillId="3" borderId="0" xfId="0" applyFont="1" applyFill="1" applyBorder="1"/>
    <xf numFmtId="0" fontId="36" fillId="3" borderId="35" xfId="0" applyFont="1" applyFill="1" applyBorder="1"/>
    <xf numFmtId="165" fontId="40" fillId="7" borderId="3" xfId="0" applyNumberFormat="1" applyFont="1" applyFill="1" applyBorder="1" applyAlignment="1" applyProtection="1">
      <alignment vertical="center"/>
    </xf>
    <xf numFmtId="165" fontId="40" fillId="7" borderId="8" xfId="0" applyNumberFormat="1" applyFont="1" applyFill="1" applyBorder="1" applyAlignment="1" applyProtection="1">
      <alignment vertical="center"/>
    </xf>
    <xf numFmtId="0" fontId="41" fillId="3" borderId="0" xfId="0" applyFont="1" applyFill="1" applyBorder="1"/>
    <xf numFmtId="0" fontId="70" fillId="3" borderId="0" xfId="0" applyFont="1" applyFill="1" applyBorder="1"/>
    <xf numFmtId="0" fontId="36" fillId="3" borderId="30" xfId="0" applyFont="1" applyFill="1" applyBorder="1"/>
    <xf numFmtId="0" fontId="36" fillId="3" borderId="29" xfId="0" applyFont="1" applyFill="1" applyBorder="1"/>
    <xf numFmtId="0" fontId="36" fillId="3" borderId="33" xfId="0" applyFont="1" applyFill="1" applyBorder="1"/>
    <xf numFmtId="0" fontId="36" fillId="3" borderId="15" xfId="0" applyFont="1" applyFill="1" applyBorder="1"/>
    <xf numFmtId="0" fontId="36" fillId="3" borderId="21" xfId="0" applyFont="1" applyFill="1" applyBorder="1"/>
    <xf numFmtId="0" fontId="36" fillId="3" borderId="16" xfId="0" applyFont="1" applyFill="1" applyBorder="1"/>
    <xf numFmtId="0" fontId="36" fillId="0" borderId="0" xfId="0" applyFont="1"/>
    <xf numFmtId="0" fontId="36" fillId="10" borderId="36" xfId="0" applyFont="1" applyFill="1" applyBorder="1" applyAlignment="1">
      <alignment horizontal="center"/>
    </xf>
    <xf numFmtId="0" fontId="36" fillId="10" borderId="28" xfId="0" applyFont="1" applyFill="1" applyBorder="1" applyAlignment="1">
      <alignment horizontal="center"/>
    </xf>
    <xf numFmtId="0" fontId="36" fillId="10" borderId="28" xfId="0" applyFont="1" applyFill="1" applyBorder="1"/>
    <xf numFmtId="0" fontId="36" fillId="10" borderId="32" xfId="0" applyFont="1" applyFill="1" applyBorder="1"/>
    <xf numFmtId="0" fontId="36" fillId="10" borderId="30" xfId="0" applyFont="1" applyFill="1" applyBorder="1" applyAlignment="1">
      <alignment horizontal="center"/>
    </xf>
    <xf numFmtId="0" fontId="36" fillId="10" borderId="29" xfId="0" applyFont="1" applyFill="1" applyBorder="1" applyAlignment="1">
      <alignment horizontal="center"/>
    </xf>
    <xf numFmtId="0" fontId="36" fillId="10" borderId="29" xfId="0" applyFont="1" applyFill="1" applyBorder="1"/>
    <xf numFmtId="0" fontId="36" fillId="10" borderId="33" xfId="0" applyFont="1" applyFill="1" applyBorder="1"/>
    <xf numFmtId="0" fontId="36" fillId="4" borderId="0" xfId="0" applyFont="1" applyFill="1" applyProtection="1"/>
    <xf numFmtId="0" fontId="36" fillId="4" borderId="0" xfId="0" applyFont="1" applyFill="1"/>
    <xf numFmtId="0" fontId="36" fillId="4" borderId="15" xfId="0" applyFont="1" applyFill="1" applyBorder="1"/>
    <xf numFmtId="0" fontId="36" fillId="7" borderId="24" xfId="0" applyFont="1" applyFill="1" applyBorder="1" applyProtection="1"/>
    <xf numFmtId="0" fontId="36" fillId="7" borderId="22" xfId="0" applyFont="1" applyFill="1" applyBorder="1"/>
    <xf numFmtId="0" fontId="36" fillId="7" borderId="14" xfId="0" applyFont="1" applyFill="1" applyBorder="1"/>
    <xf numFmtId="0" fontId="36" fillId="7" borderId="0" xfId="0" applyFont="1" applyFill="1" applyBorder="1"/>
    <xf numFmtId="0" fontId="36" fillId="7" borderId="15" xfId="0" applyFont="1" applyFill="1" applyBorder="1"/>
    <xf numFmtId="0" fontId="36" fillId="7" borderId="17" xfId="0" applyFont="1" applyFill="1" applyBorder="1" applyAlignment="1">
      <alignment vertical="center"/>
    </xf>
    <xf numFmtId="0" fontId="36" fillId="7" borderId="22" xfId="0" applyFont="1" applyFill="1" applyBorder="1" applyAlignment="1">
      <alignment vertical="center"/>
    </xf>
    <xf numFmtId="0" fontId="36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/>
    </xf>
    <xf numFmtId="0" fontId="43" fillId="7" borderId="17" xfId="0" applyFont="1" applyFill="1" applyBorder="1" applyAlignment="1">
      <alignment vertical="center"/>
    </xf>
    <xf numFmtId="3" fontId="41" fillId="4" borderId="37" xfId="0" applyNumberFormat="1" applyFont="1" applyFill="1" applyBorder="1" applyAlignment="1" applyProtection="1">
      <alignment horizontal="right" vertical="center"/>
      <protection locked="0"/>
    </xf>
    <xf numFmtId="3" fontId="42" fillId="7" borderId="38" xfId="0" applyNumberFormat="1" applyFont="1" applyFill="1" applyBorder="1"/>
    <xf numFmtId="0" fontId="43" fillId="7" borderId="0" xfId="0" applyFont="1" applyFill="1" applyBorder="1" applyAlignment="1">
      <alignment vertical="center"/>
    </xf>
    <xf numFmtId="165" fontId="40" fillId="7" borderId="0" xfId="0" applyNumberFormat="1" applyFont="1" applyFill="1" applyBorder="1" applyAlignment="1" applyProtection="1">
      <alignment vertical="center"/>
    </xf>
    <xf numFmtId="3" fontId="74" fillId="7" borderId="0" xfId="0" applyNumberFormat="1" applyFont="1" applyFill="1" applyBorder="1" applyAlignment="1" applyProtection="1">
      <alignment horizontal="right" vertical="center"/>
      <protection locked="0"/>
    </xf>
    <xf numFmtId="3" fontId="42" fillId="7" borderId="0" xfId="0" applyNumberFormat="1" applyFont="1" applyFill="1" applyBorder="1"/>
    <xf numFmtId="0" fontId="43" fillId="7" borderId="17" xfId="0" applyFont="1" applyFill="1" applyBorder="1" applyAlignment="1" applyProtection="1">
      <alignment vertical="center"/>
    </xf>
    <xf numFmtId="0" fontId="43" fillId="7" borderId="0" xfId="0" applyFont="1" applyFill="1" applyBorder="1" applyAlignment="1" applyProtection="1">
      <alignment vertical="center"/>
    </xf>
    <xf numFmtId="3" fontId="74" fillId="3" borderId="27" xfId="0" applyNumberFormat="1" applyFont="1" applyFill="1" applyBorder="1" applyAlignment="1" applyProtection="1">
      <alignment horizontal="right" vertical="center"/>
      <protection locked="0"/>
    </xf>
    <xf numFmtId="3" fontId="74" fillId="0" borderId="27" xfId="0" applyNumberFormat="1" applyFont="1" applyBorder="1" applyAlignment="1" applyProtection="1">
      <alignment horizontal="right" vertical="center"/>
      <protection locked="0"/>
    </xf>
    <xf numFmtId="3" fontId="42" fillId="7" borderId="39" xfId="0" applyNumberFormat="1" applyFont="1" applyFill="1" applyBorder="1"/>
    <xf numFmtId="3" fontId="74" fillId="3" borderId="27" xfId="0" applyNumberFormat="1" applyFont="1" applyFill="1" applyBorder="1" applyAlignment="1" applyProtection="1">
      <alignment horizontal="center" vertical="center"/>
      <protection locked="0"/>
    </xf>
    <xf numFmtId="0" fontId="83" fillId="7" borderId="0" xfId="0" applyFont="1" applyFill="1" applyBorder="1" applyAlignment="1">
      <alignment vertical="top"/>
    </xf>
    <xf numFmtId="0" fontId="53" fillId="7" borderId="0" xfId="0" applyFont="1" applyFill="1" applyBorder="1" applyAlignment="1" applyProtection="1">
      <alignment vertical="center"/>
    </xf>
    <xf numFmtId="0" fontId="64" fillId="7" borderId="0" xfId="0" applyFont="1" applyFill="1" applyBorder="1" applyAlignment="1" applyProtection="1">
      <alignment horizontal="center" vertical="center"/>
    </xf>
    <xf numFmtId="0" fontId="43" fillId="7" borderId="17" xfId="0" applyFont="1" applyFill="1" applyBorder="1" applyProtection="1"/>
    <xf numFmtId="0" fontId="43" fillId="7" borderId="0" xfId="0" applyFont="1" applyFill="1" applyBorder="1" applyProtection="1"/>
    <xf numFmtId="0" fontId="64" fillId="7" borderId="0" xfId="0" applyFont="1" applyFill="1" applyBorder="1" applyAlignment="1">
      <alignment horizontal="center"/>
    </xf>
    <xf numFmtId="3" fontId="74" fillId="7" borderId="19" xfId="0" applyNumberFormat="1" applyFont="1" applyFill="1" applyBorder="1" applyAlignment="1" applyProtection="1">
      <alignment horizontal="right" vertical="center"/>
      <protection locked="0"/>
    </xf>
    <xf numFmtId="3" fontId="57" fillId="7" borderId="0" xfId="0" applyNumberFormat="1" applyFont="1" applyFill="1" applyBorder="1" applyAlignment="1" applyProtection="1">
      <alignment horizontal="left" vertical="center"/>
    </xf>
    <xf numFmtId="3" fontId="71" fillId="7" borderId="0" xfId="0" applyNumberFormat="1" applyFont="1" applyFill="1" applyBorder="1" applyAlignment="1" applyProtection="1">
      <alignment horizontal="center" vertical="center"/>
    </xf>
    <xf numFmtId="0" fontId="43" fillId="7" borderId="23" xfId="0" applyFont="1" applyFill="1" applyBorder="1" applyProtection="1"/>
    <xf numFmtId="0" fontId="43" fillId="7" borderId="21" xfId="0" applyFont="1" applyFill="1" applyBorder="1" applyProtection="1"/>
    <xf numFmtId="0" fontId="36" fillId="7" borderId="16" xfId="0" applyFont="1" applyFill="1" applyBorder="1"/>
    <xf numFmtId="0" fontId="43" fillId="4" borderId="0" xfId="0" applyFont="1" applyFill="1" applyBorder="1" applyProtection="1"/>
    <xf numFmtId="0" fontId="36" fillId="4" borderId="0" xfId="0" applyFont="1" applyFill="1" applyBorder="1" applyAlignment="1" applyProtection="1">
      <alignment vertical="center"/>
    </xf>
    <xf numFmtId="0" fontId="43" fillId="4" borderId="0" xfId="0" applyFont="1" applyFill="1" applyBorder="1"/>
    <xf numFmtId="0" fontId="36" fillId="4" borderId="21" xfId="0" applyFont="1" applyFill="1" applyBorder="1"/>
    <xf numFmtId="0" fontId="36" fillId="4" borderId="16" xfId="0" applyFont="1" applyFill="1" applyBorder="1"/>
    <xf numFmtId="0" fontId="36" fillId="7" borderId="22" xfId="0" applyFont="1" applyFill="1" applyBorder="1" applyProtection="1"/>
    <xf numFmtId="0" fontId="36" fillId="7" borderId="21" xfId="0" applyFont="1" applyFill="1" applyBorder="1"/>
    <xf numFmtId="0" fontId="36" fillId="4" borderId="22" xfId="0" applyFont="1" applyFill="1" applyBorder="1"/>
    <xf numFmtId="3" fontId="57" fillId="7" borderId="24" xfId="0" applyNumberFormat="1" applyFont="1" applyFill="1" applyBorder="1" applyAlignment="1" applyProtection="1">
      <alignment vertical="top"/>
    </xf>
    <xf numFmtId="3" fontId="57" fillId="7" borderId="22" xfId="0" applyNumberFormat="1" applyFont="1" applyFill="1" applyBorder="1" applyAlignment="1" applyProtection="1">
      <alignment vertical="top"/>
    </xf>
    <xf numFmtId="3" fontId="47" fillId="4" borderId="0" xfId="0" applyNumberFormat="1" applyFont="1" applyFill="1" applyBorder="1" applyAlignment="1">
      <alignment horizontal="right"/>
    </xf>
    <xf numFmtId="0" fontId="36" fillId="4" borderId="14" xfId="0" applyFont="1" applyFill="1" applyBorder="1"/>
    <xf numFmtId="0" fontId="36" fillId="4" borderId="40" xfId="0" applyFont="1" applyFill="1" applyBorder="1" applyProtection="1"/>
    <xf numFmtId="0" fontId="36" fillId="4" borderId="17" xfId="0" applyFont="1" applyFill="1" applyBorder="1"/>
    <xf numFmtId="0" fontId="36" fillId="4" borderId="23" xfId="0" applyFont="1" applyFill="1" applyBorder="1"/>
    <xf numFmtId="0" fontId="43" fillId="4" borderId="41" xfId="0" applyFont="1" applyFill="1" applyBorder="1" applyProtection="1"/>
    <xf numFmtId="0" fontId="36" fillId="4" borderId="41" xfId="0" applyFont="1" applyFill="1" applyBorder="1" applyAlignment="1" applyProtection="1">
      <alignment vertical="center"/>
    </xf>
    <xf numFmtId="0" fontId="36" fillId="4" borderId="41" xfId="0" applyFont="1" applyFill="1" applyBorder="1"/>
    <xf numFmtId="0" fontId="66" fillId="12" borderId="42" xfId="0" applyFont="1" applyFill="1" applyBorder="1" applyAlignment="1">
      <alignment horizontal="center" vertical="center"/>
    </xf>
    <xf numFmtId="49" fontId="66" fillId="13" borderId="42" xfId="0" applyNumberFormat="1" applyFont="1" applyFill="1" applyBorder="1" applyAlignment="1" applyProtection="1">
      <alignment horizontal="center" vertical="center"/>
      <protection locked="0"/>
    </xf>
    <xf numFmtId="10" fontId="74" fillId="0" borderId="38" xfId="0" applyNumberFormat="1" applyFont="1" applyBorder="1" applyAlignment="1" applyProtection="1">
      <alignment horizontal="right" vertical="center"/>
      <protection locked="0"/>
    </xf>
    <xf numFmtId="0" fontId="18" fillId="4" borderId="0" xfId="0" applyFont="1" applyFill="1"/>
    <xf numFmtId="0" fontId="36" fillId="4" borderId="31" xfId="0" applyFont="1" applyFill="1" applyBorder="1"/>
    <xf numFmtId="0" fontId="37" fillId="12" borderId="42" xfId="0" applyFont="1" applyFill="1" applyBorder="1" applyAlignment="1">
      <alignment horizontal="center" vertical="center"/>
    </xf>
    <xf numFmtId="49" fontId="66" fillId="13" borderId="42" xfId="0" applyNumberFormat="1" applyFont="1" applyFill="1" applyBorder="1" applyAlignment="1" applyProtection="1">
      <alignment horizontal="right" vertical="center"/>
      <protection locked="0"/>
    </xf>
    <xf numFmtId="0" fontId="36" fillId="7" borderId="34" xfId="0" applyFont="1" applyFill="1" applyBorder="1" applyAlignment="1">
      <alignment vertical="center"/>
    </xf>
    <xf numFmtId="3" fontId="74" fillId="7" borderId="35" xfId="0" applyNumberFormat="1" applyFont="1" applyFill="1" applyBorder="1" applyAlignment="1" applyProtection="1">
      <alignment horizontal="right" vertical="center"/>
      <protection locked="0"/>
    </xf>
    <xf numFmtId="3" fontId="53" fillId="3" borderId="43" xfId="0" applyNumberFormat="1" applyFont="1" applyFill="1" applyBorder="1" applyAlignment="1" applyProtection="1">
      <alignment horizontal="right" vertical="center"/>
      <protection locked="0"/>
    </xf>
    <xf numFmtId="3" fontId="74" fillId="0" borderId="44" xfId="0" applyNumberFormat="1" applyFont="1" applyBorder="1" applyAlignment="1" applyProtection="1">
      <alignment horizontal="right" vertical="center"/>
      <protection locked="0"/>
    </xf>
    <xf numFmtId="3" fontId="53" fillId="0" borderId="45" xfId="0" applyNumberFormat="1" applyFont="1" applyBorder="1" applyAlignment="1" applyProtection="1">
      <alignment horizontal="right" vertical="center"/>
      <protection locked="0"/>
    </xf>
    <xf numFmtId="3" fontId="41" fillId="4" borderId="42" xfId="0" applyNumberFormat="1" applyFont="1" applyFill="1" applyBorder="1" applyAlignment="1" applyProtection="1">
      <alignment horizontal="right" vertical="center"/>
      <protection locked="0"/>
    </xf>
    <xf numFmtId="0" fontId="38" fillId="12" borderId="42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37" fillId="14" borderId="42" xfId="0" applyFont="1" applyFill="1" applyBorder="1" applyAlignment="1">
      <alignment horizontal="center" vertical="center"/>
    </xf>
    <xf numFmtId="3" fontId="53" fillId="0" borderId="42" xfId="0" applyNumberFormat="1" applyFont="1" applyBorder="1" applyAlignment="1" applyProtection="1">
      <alignment horizontal="right" vertical="center"/>
      <protection locked="0"/>
    </xf>
    <xf numFmtId="10" fontId="53" fillId="0" borderId="42" xfId="0" applyNumberFormat="1" applyFont="1" applyBorder="1" applyAlignment="1" applyProtection="1">
      <alignment horizontal="right" vertical="center"/>
      <protection locked="0"/>
    </xf>
    <xf numFmtId="0" fontId="44" fillId="7" borderId="0" xfId="0" applyFont="1" applyFill="1" applyBorder="1" applyAlignment="1">
      <alignment vertical="center"/>
    </xf>
    <xf numFmtId="0" fontId="83" fillId="7" borderId="0" xfId="0" applyFont="1" applyFill="1" applyBorder="1"/>
    <xf numFmtId="0" fontId="51" fillId="7" borderId="0" xfId="0" applyFont="1" applyFill="1" applyBorder="1" applyAlignment="1">
      <alignment vertical="center"/>
    </xf>
    <xf numFmtId="0" fontId="44" fillId="7" borderId="0" xfId="0" applyFont="1" applyFill="1" applyBorder="1"/>
    <xf numFmtId="3" fontId="41" fillId="4" borderId="46" xfId="0" applyNumberFormat="1" applyFont="1" applyFill="1" applyBorder="1" applyAlignment="1" applyProtection="1">
      <alignment horizontal="right" vertical="center"/>
      <protection locked="0"/>
    </xf>
    <xf numFmtId="3" fontId="41" fillId="4" borderId="38" xfId="0" applyNumberFormat="1" applyFont="1" applyFill="1" applyBorder="1" applyAlignment="1" applyProtection="1">
      <alignment horizontal="right" vertical="center"/>
      <protection locked="0"/>
    </xf>
    <xf numFmtId="3" fontId="40" fillId="7" borderId="39" xfId="0" applyNumberFormat="1" applyFont="1" applyFill="1" applyBorder="1"/>
    <xf numFmtId="0" fontId="41" fillId="7" borderId="0" xfId="0" applyFont="1" applyFill="1" applyBorder="1" applyAlignment="1">
      <alignment vertical="center"/>
    </xf>
    <xf numFmtId="10" fontId="41" fillId="4" borderId="37" xfId="0" applyNumberFormat="1" applyFont="1" applyFill="1" applyBorder="1" applyAlignment="1" applyProtection="1">
      <alignment horizontal="right" vertical="center"/>
      <protection locked="0"/>
    </xf>
    <xf numFmtId="10" fontId="41" fillId="4" borderId="38" xfId="0" applyNumberFormat="1" applyFont="1" applyFill="1" applyBorder="1" applyAlignment="1" applyProtection="1">
      <alignment horizontal="right" vertical="center"/>
      <protection locked="0"/>
    </xf>
    <xf numFmtId="10" fontId="74" fillId="0" borderId="27" xfId="0" applyNumberFormat="1" applyFont="1" applyBorder="1" applyAlignment="1" applyProtection="1">
      <alignment horizontal="right" vertical="center"/>
      <protection locked="0"/>
    </xf>
    <xf numFmtId="165" fontId="57" fillId="7" borderId="0" xfId="0" applyNumberFormat="1" applyFont="1" applyFill="1" applyBorder="1" applyAlignment="1" applyProtection="1">
      <alignment vertical="center"/>
    </xf>
    <xf numFmtId="3" fontId="40" fillId="7" borderId="27" xfId="0" applyNumberFormat="1" applyFont="1" applyFill="1" applyBorder="1"/>
    <xf numFmtId="3" fontId="71" fillId="4" borderId="27" xfId="0" applyNumberFormat="1" applyFont="1" applyFill="1" applyBorder="1" applyAlignment="1" applyProtection="1">
      <alignment horizontal="center" vertical="center"/>
      <protection locked="0"/>
    </xf>
    <xf numFmtId="3" fontId="41" fillId="4" borderId="27" xfId="0" applyNumberFormat="1" applyFont="1" applyFill="1" applyBorder="1" applyAlignment="1" applyProtection="1">
      <alignment horizontal="right" vertical="center"/>
    </xf>
    <xf numFmtId="3" fontId="53" fillId="4" borderId="27" xfId="0" applyNumberFormat="1" applyFont="1" applyFill="1" applyBorder="1" applyAlignment="1" applyProtection="1">
      <alignment horizontal="center" vertical="center"/>
      <protection locked="0"/>
    </xf>
    <xf numFmtId="3" fontId="40" fillId="7" borderId="16" xfId="0" applyNumberFormat="1" applyFont="1" applyFill="1" applyBorder="1"/>
    <xf numFmtId="0" fontId="69" fillId="3" borderId="0" xfId="0" applyFont="1" applyFill="1" applyBorder="1"/>
    <xf numFmtId="0" fontId="71" fillId="3" borderId="0" xfId="0" applyFont="1" applyFill="1" applyBorder="1"/>
    <xf numFmtId="10" fontId="36" fillId="3" borderId="0" xfId="0" applyNumberFormat="1" applyFont="1" applyFill="1" applyBorder="1"/>
    <xf numFmtId="0" fontId="68" fillId="4" borderId="0" xfId="0" applyFont="1" applyFill="1" applyBorder="1" applyAlignment="1" applyProtection="1"/>
    <xf numFmtId="0" fontId="44" fillId="7" borderId="17" xfId="0" applyFont="1" applyFill="1" applyBorder="1" applyAlignment="1">
      <alignment vertical="center"/>
    </xf>
    <xf numFmtId="0" fontId="44" fillId="7" borderId="15" xfId="0" applyFont="1" applyFill="1" applyBorder="1"/>
    <xf numFmtId="0" fontId="64" fillId="7" borderId="15" xfId="0" applyFont="1" applyFill="1" applyBorder="1" applyAlignment="1">
      <alignment horizontal="center"/>
    </xf>
    <xf numFmtId="3" fontId="42" fillId="7" borderId="15" xfId="0" applyNumberFormat="1" applyFont="1" applyFill="1" applyBorder="1"/>
    <xf numFmtId="0" fontId="36" fillId="7" borderId="23" xfId="0" applyFont="1" applyFill="1" applyBorder="1" applyAlignment="1">
      <alignment vertical="center"/>
    </xf>
    <xf numFmtId="0" fontId="36" fillId="7" borderId="21" xfId="0" applyFont="1" applyFill="1" applyBorder="1" applyAlignment="1">
      <alignment vertical="center"/>
    </xf>
    <xf numFmtId="0" fontId="44" fillId="4" borderId="17" xfId="0" applyFont="1" applyFill="1" applyBorder="1"/>
    <xf numFmtId="0" fontId="36" fillId="4" borderId="21" xfId="0" applyFont="1" applyFill="1" applyBorder="1" applyAlignment="1" applyProtection="1">
      <alignment vertical="center"/>
    </xf>
    <xf numFmtId="0" fontId="44" fillId="4" borderId="15" xfId="0" applyFont="1" applyFill="1" applyBorder="1"/>
    <xf numFmtId="0" fontId="37" fillId="14" borderId="47" xfId="0" applyFont="1" applyFill="1" applyBorder="1" applyAlignment="1">
      <alignment horizontal="center" vertical="center"/>
    </xf>
    <xf numFmtId="3" fontId="42" fillId="7" borderId="21" xfId="0" applyNumberFormat="1" applyFont="1" applyFill="1" applyBorder="1"/>
    <xf numFmtId="0" fontId="37" fillId="14" borderId="48" xfId="0" applyFont="1" applyFill="1" applyBorder="1" applyAlignment="1">
      <alignment horizontal="center" vertical="center"/>
    </xf>
    <xf numFmtId="10" fontId="53" fillId="0" borderId="38" xfId="0" applyNumberFormat="1" applyFont="1" applyBorder="1" applyAlignment="1" applyProtection="1">
      <alignment horizontal="right" vertical="center"/>
      <protection locked="0"/>
    </xf>
    <xf numFmtId="0" fontId="36" fillId="3" borderId="40" xfId="0" applyFont="1" applyFill="1" applyBorder="1"/>
    <xf numFmtId="0" fontId="36" fillId="3" borderId="17" xfId="0" applyFont="1" applyFill="1" applyBorder="1"/>
    <xf numFmtId="0" fontId="36" fillId="3" borderId="23" xfId="0" applyFont="1" applyFill="1" applyBorder="1"/>
    <xf numFmtId="0" fontId="41" fillId="3" borderId="21" xfId="0" applyFont="1" applyFill="1" applyBorder="1"/>
    <xf numFmtId="0" fontId="41" fillId="4" borderId="0" xfId="0" applyFont="1" applyFill="1"/>
    <xf numFmtId="0" fontId="15" fillId="4" borderId="0" xfId="0" applyFont="1" applyFill="1"/>
    <xf numFmtId="0" fontId="36" fillId="3" borderId="24" xfId="0" applyFont="1" applyFill="1" applyBorder="1"/>
    <xf numFmtId="0" fontId="36" fillId="3" borderId="22" xfId="0" applyFont="1" applyFill="1" applyBorder="1"/>
    <xf numFmtId="0" fontId="75" fillId="3" borderId="17" xfId="0" applyFont="1" applyFill="1" applyBorder="1" applyAlignment="1">
      <alignment horizontal="center" vertical="center"/>
    </xf>
    <xf numFmtId="0" fontId="36" fillId="3" borderId="31" xfId="0" applyFont="1" applyFill="1" applyBorder="1"/>
    <xf numFmtId="0" fontId="36" fillId="3" borderId="14" xfId="0" applyFont="1" applyFill="1" applyBorder="1"/>
    <xf numFmtId="0" fontId="44" fillId="4" borderId="17" xfId="0" applyFont="1" applyFill="1" applyBorder="1" applyAlignment="1"/>
    <xf numFmtId="0" fontId="44" fillId="4" borderId="0" xfId="0" applyFont="1" applyFill="1" applyBorder="1"/>
    <xf numFmtId="0" fontId="45" fillId="4" borderId="0" xfId="0" applyFont="1" applyFill="1" applyBorder="1" applyAlignment="1">
      <alignment horizontal="center"/>
    </xf>
    <xf numFmtId="0" fontId="36" fillId="15" borderId="0" xfId="0" applyFont="1" applyFill="1" applyBorder="1" applyAlignment="1" applyProtection="1">
      <alignment horizontal="left"/>
    </xf>
    <xf numFmtId="0" fontId="87" fillId="15" borderId="0" xfId="0" applyFont="1" applyFill="1" applyBorder="1" applyAlignment="1" applyProtection="1">
      <alignment horizontal="center"/>
    </xf>
    <xf numFmtId="0" fontId="44" fillId="4" borderId="42" xfId="0" applyFont="1" applyFill="1" applyBorder="1" applyAlignment="1">
      <alignment horizontal="center" shrinkToFit="1"/>
    </xf>
    <xf numFmtId="0" fontId="44" fillId="4" borderId="42" xfId="0" applyFont="1" applyFill="1" applyBorder="1" applyAlignment="1">
      <alignment shrinkToFit="1"/>
    </xf>
    <xf numFmtId="0" fontId="93" fillId="4" borderId="42" xfId="0" applyFont="1" applyFill="1" applyBorder="1" applyAlignment="1" applyProtection="1">
      <alignment horizontal="center" shrinkToFit="1"/>
    </xf>
    <xf numFmtId="3" fontId="36" fillId="2" borderId="49" xfId="0" applyNumberFormat="1" applyFont="1" applyFill="1" applyBorder="1" applyAlignment="1" applyProtection="1"/>
    <xf numFmtId="3" fontId="36" fillId="2" borderId="50" xfId="0" applyNumberFormat="1" applyFont="1" applyFill="1" applyBorder="1" applyAlignment="1" applyProtection="1"/>
    <xf numFmtId="3" fontId="95" fillId="3" borderId="51" xfId="0" applyNumberFormat="1" applyFont="1" applyFill="1" applyBorder="1" applyAlignment="1" applyProtection="1">
      <alignment horizontal="right"/>
      <protection locked="0"/>
    </xf>
    <xf numFmtId="166" fontId="94" fillId="3" borderId="51" xfId="0" applyNumberFormat="1" applyFont="1" applyFill="1" applyBorder="1" applyAlignment="1" applyProtection="1">
      <alignment horizontal="center" vertical="center"/>
      <protection locked="0"/>
    </xf>
    <xf numFmtId="3" fontId="96" fillId="3" borderId="51" xfId="0" applyNumberFormat="1" applyFont="1" applyFill="1" applyBorder="1" applyAlignment="1" applyProtection="1">
      <protection locked="0"/>
    </xf>
    <xf numFmtId="3" fontId="96" fillId="3" borderId="52" xfId="0" applyNumberFormat="1" applyFont="1" applyFill="1" applyBorder="1" applyAlignment="1" applyProtection="1">
      <protection locked="0"/>
    </xf>
    <xf numFmtId="3" fontId="95" fillId="3" borderId="27" xfId="0" applyNumberFormat="1" applyFont="1" applyFill="1" applyBorder="1" applyAlignment="1" applyProtection="1">
      <alignment horizontal="right"/>
      <protection locked="0"/>
    </xf>
    <xf numFmtId="166" fontId="94" fillId="3" borderId="27" xfId="0" applyNumberFormat="1" applyFont="1" applyFill="1" applyBorder="1" applyAlignment="1" applyProtection="1">
      <alignment horizontal="center" vertical="center"/>
      <protection locked="0"/>
    </xf>
    <xf numFmtId="3" fontId="96" fillId="3" borderId="27" xfId="0" applyNumberFormat="1" applyFont="1" applyFill="1" applyBorder="1" applyAlignment="1" applyProtection="1">
      <protection locked="0"/>
    </xf>
    <xf numFmtId="3" fontId="96" fillId="3" borderId="53" xfId="0" applyNumberFormat="1" applyFont="1" applyFill="1" applyBorder="1" applyAlignment="1" applyProtection="1">
      <protection locked="0"/>
    </xf>
    <xf numFmtId="3" fontId="95" fillId="3" borderId="54" xfId="0" applyNumberFormat="1" applyFont="1" applyFill="1" applyBorder="1" applyAlignment="1" applyProtection="1">
      <alignment horizontal="right"/>
      <protection locked="0"/>
    </xf>
    <xf numFmtId="166" fontId="94" fillId="3" borderId="54" xfId="0" applyNumberFormat="1" applyFont="1" applyFill="1" applyBorder="1" applyAlignment="1" applyProtection="1">
      <alignment horizontal="center" vertical="center"/>
      <protection locked="0"/>
    </xf>
    <xf numFmtId="3" fontId="96" fillId="3" borderId="54" xfId="0" applyNumberFormat="1" applyFont="1" applyFill="1" applyBorder="1" applyAlignment="1" applyProtection="1">
      <protection locked="0"/>
    </xf>
    <xf numFmtId="3" fontId="96" fillId="3" borderId="45" xfId="0" applyNumberFormat="1" applyFont="1" applyFill="1" applyBorder="1" applyAlignment="1" applyProtection="1">
      <protection locked="0"/>
    </xf>
    <xf numFmtId="3" fontId="95" fillId="3" borderId="55" xfId="0" applyNumberFormat="1" applyFont="1" applyFill="1" applyBorder="1" applyAlignment="1" applyProtection="1">
      <alignment horizontal="right"/>
      <protection locked="0"/>
    </xf>
    <xf numFmtId="166" fontId="94" fillId="3" borderId="55" xfId="0" applyNumberFormat="1" applyFont="1" applyFill="1" applyBorder="1" applyAlignment="1" applyProtection="1">
      <alignment horizontal="center" vertical="center"/>
      <protection locked="0"/>
    </xf>
    <xf numFmtId="3" fontId="96" fillId="3" borderId="55" xfId="0" applyNumberFormat="1" applyFont="1" applyFill="1" applyBorder="1" applyAlignment="1" applyProtection="1">
      <protection locked="0"/>
    </xf>
    <xf numFmtId="3" fontId="96" fillId="3" borderId="56" xfId="0" applyNumberFormat="1" applyFont="1" applyFill="1" applyBorder="1" applyAlignment="1" applyProtection="1">
      <protection locked="0"/>
    </xf>
    <xf numFmtId="3" fontId="57" fillId="15" borderId="0" xfId="0" applyNumberFormat="1" applyFont="1" applyFill="1" applyBorder="1" applyAlignment="1" applyProtection="1">
      <alignment horizontal="center"/>
      <protection locked="0"/>
    </xf>
    <xf numFmtId="166" fontId="83" fillId="15" borderId="0" xfId="0" applyNumberFormat="1" applyFont="1" applyFill="1" applyBorder="1" applyAlignment="1" applyProtection="1">
      <alignment horizontal="center" vertical="center"/>
      <protection locked="0"/>
    </xf>
    <xf numFmtId="3" fontId="64" fillId="15" borderId="0" xfId="0" applyNumberFormat="1" applyFont="1" applyFill="1" applyBorder="1" applyAlignment="1" applyProtection="1">
      <protection locked="0"/>
    </xf>
    <xf numFmtId="0" fontId="87" fillId="4" borderId="0" xfId="0" applyFont="1" applyFill="1" applyBorder="1" applyAlignment="1">
      <alignment horizontal="center"/>
    </xf>
    <xf numFmtId="3" fontId="36" fillId="4" borderId="57" xfId="0" applyNumberFormat="1" applyFont="1" applyFill="1" applyBorder="1" applyAlignment="1" applyProtection="1"/>
    <xf numFmtId="3" fontId="36" fillId="4" borderId="38" xfId="0" applyNumberFormat="1" applyFont="1" applyFill="1" applyBorder="1" applyAlignment="1" applyProtection="1"/>
    <xf numFmtId="0" fontId="93" fillId="4" borderId="58" xfId="0" applyFont="1" applyFill="1" applyBorder="1" applyAlignment="1" applyProtection="1">
      <alignment horizontal="center" shrinkToFit="1"/>
    </xf>
    <xf numFmtId="0" fontId="93" fillId="4" borderId="59" xfId="0" applyFont="1" applyFill="1" applyBorder="1" applyAlignment="1" applyProtection="1">
      <alignment horizontal="center" shrinkToFit="1"/>
    </xf>
    <xf numFmtId="0" fontId="93" fillId="4" borderId="60" xfId="0" applyFont="1" applyFill="1" applyBorder="1" applyAlignment="1" applyProtection="1">
      <alignment horizontal="center" shrinkToFit="1"/>
    </xf>
    <xf numFmtId="3" fontId="44" fillId="4" borderId="28" xfId="0" applyNumberFormat="1" applyFont="1" applyFill="1" applyBorder="1" applyAlignment="1" applyProtection="1"/>
    <xf numFmtId="3" fontId="44" fillId="4" borderId="32" xfId="0" applyNumberFormat="1" applyFont="1" applyFill="1" applyBorder="1" applyAlignment="1" applyProtection="1"/>
    <xf numFmtId="0" fontId="44" fillId="4" borderId="55" xfId="0" applyFont="1" applyFill="1" applyBorder="1" applyAlignment="1">
      <alignment horizontal="center"/>
    </xf>
    <xf numFmtId="3" fontId="44" fillId="2" borderId="55" xfId="0" applyNumberFormat="1" applyFont="1" applyFill="1" applyBorder="1" applyAlignment="1" applyProtection="1"/>
    <xf numFmtId="3" fontId="44" fillId="2" borderId="56" xfId="0" applyNumberFormat="1" applyFont="1" applyFill="1" applyBorder="1" applyAlignment="1" applyProtection="1"/>
    <xf numFmtId="3" fontId="94" fillId="3" borderId="27" xfId="0" applyNumberFormat="1" applyFont="1" applyFill="1" applyBorder="1" applyAlignment="1" applyProtection="1">
      <protection locked="0"/>
    </xf>
    <xf numFmtId="3" fontId="94" fillId="3" borderId="53" xfId="0" applyNumberFormat="1" applyFont="1" applyFill="1" applyBorder="1" applyAlignment="1" applyProtection="1">
      <protection locked="0"/>
    </xf>
    <xf numFmtId="3" fontId="94" fillId="3" borderId="54" xfId="0" applyNumberFormat="1" applyFont="1" applyFill="1" applyBorder="1" applyAlignment="1" applyProtection="1">
      <protection locked="0"/>
    </xf>
    <xf numFmtId="3" fontId="94" fillId="3" borderId="45" xfId="0" applyNumberFormat="1" applyFont="1" applyFill="1" applyBorder="1" applyAlignment="1" applyProtection="1">
      <protection locked="0"/>
    </xf>
    <xf numFmtId="0" fontId="36" fillId="4" borderId="34" xfId="0" applyFont="1" applyFill="1" applyBorder="1"/>
    <xf numFmtId="3" fontId="44" fillId="4" borderId="0" xfId="0" applyNumberFormat="1" applyFont="1" applyFill="1" applyBorder="1" applyAlignment="1" applyProtection="1"/>
    <xf numFmtId="3" fontId="44" fillId="4" borderId="35" xfId="0" applyNumberFormat="1" applyFont="1" applyFill="1" applyBorder="1" applyAlignment="1" applyProtection="1"/>
    <xf numFmtId="0" fontId="36" fillId="4" borderId="0" xfId="0" applyFont="1" applyFill="1" applyBorder="1" applyAlignment="1">
      <alignment horizontal="left"/>
    </xf>
    <xf numFmtId="0" fontId="44" fillId="4" borderId="61" xfId="0" applyFont="1" applyFill="1" applyBorder="1" applyAlignment="1">
      <alignment horizontal="center"/>
    </xf>
    <xf numFmtId="10" fontId="101" fillId="3" borderId="61" xfId="0" applyNumberFormat="1" applyFont="1" applyFill="1" applyBorder="1" applyAlignment="1" applyProtection="1">
      <alignment horizontal="center"/>
      <protection locked="0"/>
    </xf>
    <xf numFmtId="166" fontId="102" fillId="3" borderId="61" xfId="0" applyNumberFormat="1" applyFont="1" applyFill="1" applyBorder="1" applyAlignment="1" applyProtection="1">
      <alignment vertical="center"/>
      <protection locked="0"/>
    </xf>
    <xf numFmtId="0" fontId="103" fillId="4" borderId="0" xfId="0" applyFont="1" applyFill="1" applyBorder="1"/>
    <xf numFmtId="0" fontId="93" fillId="10" borderId="28" xfId="0" applyFont="1" applyFill="1" applyBorder="1" applyAlignment="1">
      <alignment horizontal="center"/>
    </xf>
    <xf numFmtId="0" fontId="93" fillId="10" borderId="29" xfId="0" applyFont="1" applyFill="1" applyBorder="1" applyAlignment="1">
      <alignment horizontal="center"/>
    </xf>
    <xf numFmtId="49" fontId="39" fillId="4" borderId="0" xfId="0" applyNumberFormat="1" applyFont="1" applyFill="1" applyBorder="1" applyAlignment="1" applyProtection="1">
      <alignment horizontal="right"/>
    </xf>
    <xf numFmtId="0" fontId="36" fillId="10" borderId="36" xfId="0" applyFont="1" applyFill="1" applyBorder="1"/>
    <xf numFmtId="0" fontId="36" fillId="10" borderId="30" xfId="0" applyFont="1" applyFill="1" applyBorder="1"/>
    <xf numFmtId="0" fontId="36" fillId="4" borderId="29" xfId="0" applyFont="1" applyFill="1" applyBorder="1"/>
    <xf numFmtId="0" fontId="0" fillId="4" borderId="62" xfId="0" applyFill="1" applyBorder="1"/>
    <xf numFmtId="0" fontId="0" fillId="4" borderId="15" xfId="0" applyFill="1" applyBorder="1" applyAlignment="1"/>
    <xf numFmtId="10" fontId="86" fillId="15" borderId="28" xfId="0" applyNumberFormat="1" applyFont="1" applyFill="1" applyBorder="1" applyAlignment="1"/>
    <xf numFmtId="0" fontId="36" fillId="15" borderId="32" xfId="0" applyFont="1" applyFill="1" applyBorder="1"/>
    <xf numFmtId="0" fontId="36" fillId="15" borderId="34" xfId="0" applyFont="1" applyFill="1" applyBorder="1"/>
    <xf numFmtId="0" fontId="36" fillId="15" borderId="35" xfId="0" applyFont="1" applyFill="1" applyBorder="1"/>
    <xf numFmtId="0" fontId="64" fillId="15" borderId="34" xfId="0" applyFont="1" applyFill="1" applyBorder="1"/>
    <xf numFmtId="0" fontId="64" fillId="15" borderId="35" xfId="0" applyFont="1" applyFill="1" applyBorder="1"/>
    <xf numFmtId="0" fontId="64" fillId="15" borderId="30" xfId="0" applyFont="1" applyFill="1" applyBorder="1"/>
    <xf numFmtId="3" fontId="98" fillId="15" borderId="29" xfId="0" applyNumberFormat="1" applyFont="1" applyFill="1" applyBorder="1" applyAlignment="1" applyProtection="1">
      <alignment horizontal="left"/>
      <protection locked="0"/>
    </xf>
    <xf numFmtId="3" fontId="57" fillId="15" borderId="29" xfId="0" applyNumberFormat="1" applyFont="1" applyFill="1" applyBorder="1" applyAlignment="1" applyProtection="1">
      <alignment horizontal="center"/>
      <protection locked="0"/>
    </xf>
    <xf numFmtId="166" fontId="83" fillId="15" borderId="29" xfId="0" applyNumberFormat="1" applyFont="1" applyFill="1" applyBorder="1" applyAlignment="1" applyProtection="1">
      <alignment horizontal="center" vertical="center"/>
      <protection locked="0"/>
    </xf>
    <xf numFmtId="3" fontId="64" fillId="15" borderId="29" xfId="0" applyNumberFormat="1" applyFont="1" applyFill="1" applyBorder="1" applyAlignment="1" applyProtection="1">
      <protection locked="0"/>
    </xf>
    <xf numFmtId="0" fontId="66" fillId="16" borderId="57" xfId="0" applyFont="1" applyFill="1" applyBorder="1" applyAlignment="1">
      <alignment vertical="center"/>
    </xf>
    <xf numFmtId="0" fontId="84" fillId="16" borderId="57" xfId="0" applyFont="1" applyFill="1" applyBorder="1" applyAlignment="1" applyProtection="1">
      <alignment horizontal="left" vertical="center"/>
    </xf>
    <xf numFmtId="10" fontId="86" fillId="16" borderId="57" xfId="0" applyNumberFormat="1" applyFont="1" applyFill="1" applyBorder="1" applyAlignment="1">
      <alignment vertical="center"/>
    </xf>
    <xf numFmtId="10" fontId="86" fillId="16" borderId="38" xfId="0" applyNumberFormat="1" applyFont="1" applyFill="1" applyBorder="1" applyAlignment="1">
      <alignment vertical="center"/>
    </xf>
    <xf numFmtId="0" fontId="36" fillId="10" borderId="35" xfId="0" applyFont="1" applyFill="1" applyBorder="1"/>
    <xf numFmtId="10" fontId="86" fillId="17" borderId="28" xfId="0" applyNumberFormat="1" applyFont="1" applyFill="1" applyBorder="1" applyAlignment="1"/>
    <xf numFmtId="0" fontId="36" fillId="17" borderId="32" xfId="0" applyFont="1" applyFill="1" applyBorder="1"/>
    <xf numFmtId="0" fontId="36" fillId="17" borderId="34" xfId="0" applyFont="1" applyFill="1" applyBorder="1"/>
    <xf numFmtId="0" fontId="36" fillId="17" borderId="35" xfId="0" applyFont="1" applyFill="1" applyBorder="1"/>
    <xf numFmtId="0" fontId="36" fillId="17" borderId="33" xfId="0" applyFont="1" applyFill="1" applyBorder="1"/>
    <xf numFmtId="0" fontId="87" fillId="13" borderId="63" xfId="0" applyFont="1" applyFill="1" applyBorder="1" applyAlignment="1">
      <alignment horizontal="center" vertical="center"/>
    </xf>
    <xf numFmtId="0" fontId="36" fillId="0" borderId="0" xfId="0" applyFont="1" applyFill="1"/>
    <xf numFmtId="0" fontId="44" fillId="4" borderId="61" xfId="0" applyFont="1" applyFill="1" applyBorder="1"/>
    <xf numFmtId="0" fontId="44" fillId="4" borderId="64" xfId="0" applyFont="1" applyFill="1" applyBorder="1" applyAlignment="1">
      <alignment horizontal="center"/>
    </xf>
    <xf numFmtId="0" fontId="44" fillId="4" borderId="65" xfId="0" applyFont="1" applyFill="1" applyBorder="1" applyAlignment="1" applyProtection="1">
      <alignment horizontal="center"/>
    </xf>
    <xf numFmtId="0" fontId="44" fillId="4" borderId="66" xfId="0" applyFont="1" applyFill="1" applyBorder="1" applyAlignment="1" applyProtection="1">
      <alignment horizontal="center"/>
    </xf>
    <xf numFmtId="0" fontId="44" fillId="4" borderId="66" xfId="0" applyFont="1" applyFill="1" applyBorder="1" applyAlignment="1" applyProtection="1">
      <alignment horizontal="center" shrinkToFit="1"/>
    </xf>
    <xf numFmtId="0" fontId="44" fillId="4" borderId="67" xfId="0" applyFont="1" applyFill="1" applyBorder="1" applyAlignment="1" applyProtection="1">
      <alignment horizontal="center" shrinkToFit="1"/>
    </xf>
    <xf numFmtId="3" fontId="36" fillId="4" borderId="68" xfId="0" applyNumberFormat="1" applyFont="1" applyFill="1" applyBorder="1" applyAlignment="1" applyProtection="1"/>
    <xf numFmtId="3" fontId="36" fillId="4" borderId="69" xfId="0" applyNumberFormat="1" applyFont="1" applyFill="1" applyBorder="1" applyAlignment="1" applyProtection="1"/>
    <xf numFmtId="3" fontId="36" fillId="4" borderId="70" xfId="0" applyNumberFormat="1" applyFont="1" applyFill="1" applyBorder="1" applyAlignment="1" applyProtection="1"/>
    <xf numFmtId="3" fontId="36" fillId="2" borderId="71" xfId="0" applyNumberFormat="1" applyFont="1" applyFill="1" applyBorder="1" applyAlignment="1" applyProtection="1"/>
    <xf numFmtId="3" fontId="36" fillId="2" borderId="42" xfId="0" applyNumberFormat="1" applyFont="1" applyFill="1" applyBorder="1" applyAlignment="1" applyProtection="1"/>
    <xf numFmtId="3" fontId="36" fillId="2" borderId="72" xfId="0" applyNumberFormat="1" applyFont="1" applyFill="1" applyBorder="1" applyAlignment="1" applyProtection="1"/>
    <xf numFmtId="3" fontId="95" fillId="5" borderId="73" xfId="0" applyNumberFormat="1" applyFont="1" applyFill="1" applyBorder="1" applyAlignment="1" applyProtection="1">
      <alignment horizontal="right"/>
      <protection locked="0"/>
    </xf>
    <xf numFmtId="166" fontId="94" fillId="5" borderId="73" xfId="0" applyNumberFormat="1" applyFont="1" applyFill="1" applyBorder="1" applyAlignment="1" applyProtection="1">
      <alignment horizontal="center" vertical="center"/>
      <protection locked="0"/>
    </xf>
    <xf numFmtId="3" fontId="96" fillId="5" borderId="74" xfId="0" applyNumberFormat="1" applyFont="1" applyFill="1" applyBorder="1" applyAlignment="1" applyProtection="1">
      <protection locked="0"/>
    </xf>
    <xf numFmtId="3" fontId="96" fillId="5" borderId="73" xfId="0" applyNumberFormat="1" applyFont="1" applyFill="1" applyBorder="1" applyAlignment="1" applyProtection="1">
      <protection locked="0"/>
    </xf>
    <xf numFmtId="3" fontId="96" fillId="5" borderId="75" xfId="0" applyNumberFormat="1" applyFont="1" applyFill="1" applyBorder="1" applyAlignment="1" applyProtection="1">
      <protection locked="0"/>
    </xf>
    <xf numFmtId="3" fontId="95" fillId="3" borderId="73" xfId="0" applyNumberFormat="1" applyFont="1" applyFill="1" applyBorder="1" applyAlignment="1" applyProtection="1">
      <alignment horizontal="right"/>
      <protection locked="0"/>
    </xf>
    <xf numFmtId="166" fontId="94" fillId="3" borderId="73" xfId="0" applyNumberFormat="1" applyFont="1" applyFill="1" applyBorder="1" applyAlignment="1" applyProtection="1">
      <alignment horizontal="center" vertical="center"/>
      <protection locked="0"/>
    </xf>
    <xf numFmtId="3" fontId="96" fillId="3" borderId="74" xfId="0" applyNumberFormat="1" applyFont="1" applyFill="1" applyBorder="1" applyAlignment="1" applyProtection="1">
      <protection locked="0"/>
    </xf>
    <xf numFmtId="3" fontId="96" fillId="3" borderId="73" xfId="0" applyNumberFormat="1" applyFont="1" applyFill="1" applyBorder="1" applyAlignment="1" applyProtection="1">
      <protection locked="0"/>
    </xf>
    <xf numFmtId="3" fontId="96" fillId="3" borderId="75" xfId="0" applyNumberFormat="1" applyFont="1" applyFill="1" applyBorder="1" applyAlignment="1" applyProtection="1">
      <protection locked="0"/>
    </xf>
    <xf numFmtId="3" fontId="95" fillId="3" borderId="76" xfId="0" applyNumberFormat="1" applyFont="1" applyFill="1" applyBorder="1" applyAlignment="1" applyProtection="1">
      <alignment horizontal="right"/>
      <protection locked="0"/>
    </xf>
    <xf numFmtId="166" fontId="94" fillId="3" borderId="76" xfId="0" applyNumberFormat="1" applyFont="1" applyFill="1" applyBorder="1" applyAlignment="1" applyProtection="1">
      <alignment horizontal="center" vertical="center"/>
      <protection locked="0"/>
    </xf>
    <xf numFmtId="3" fontId="95" fillId="3" borderId="77" xfId="0" applyNumberFormat="1" applyFont="1" applyFill="1" applyBorder="1" applyAlignment="1" applyProtection="1">
      <alignment horizontal="right"/>
      <protection locked="0"/>
    </xf>
    <xf numFmtId="166" fontId="94" fillId="3" borderId="77" xfId="0" applyNumberFormat="1" applyFont="1" applyFill="1" applyBorder="1" applyAlignment="1" applyProtection="1">
      <alignment horizontal="center" vertical="center"/>
      <protection locked="0"/>
    </xf>
    <xf numFmtId="3" fontId="96" fillId="3" borderId="78" xfId="0" applyNumberFormat="1" applyFont="1" applyFill="1" applyBorder="1" applyAlignment="1" applyProtection="1">
      <protection locked="0"/>
    </xf>
    <xf numFmtId="3" fontId="96" fillId="3" borderId="77" xfId="0" applyNumberFormat="1" applyFont="1" applyFill="1" applyBorder="1" applyAlignment="1" applyProtection="1">
      <protection locked="0"/>
    </xf>
    <xf numFmtId="3" fontId="96" fillId="3" borderId="79" xfId="0" applyNumberFormat="1" applyFont="1" applyFill="1" applyBorder="1" applyAlignment="1" applyProtection="1">
      <protection locked="0"/>
    </xf>
    <xf numFmtId="0" fontId="36" fillId="0" borderId="24" xfId="0" applyFont="1" applyFill="1" applyBorder="1"/>
    <xf numFmtId="0" fontId="36" fillId="0" borderId="22" xfId="0" applyFont="1" applyFill="1" applyBorder="1"/>
    <xf numFmtId="0" fontId="36" fillId="0" borderId="14" xfId="0" applyFont="1" applyFill="1" applyBorder="1"/>
    <xf numFmtId="0" fontId="66" fillId="0" borderId="15" xfId="0" applyFont="1" applyFill="1" applyBorder="1" applyAlignment="1"/>
    <xf numFmtId="0" fontId="36" fillId="0" borderId="15" xfId="0" applyFont="1" applyFill="1" applyBorder="1"/>
    <xf numFmtId="0" fontId="36" fillId="0" borderId="23" xfId="0" applyFont="1" applyFill="1" applyBorder="1"/>
    <xf numFmtId="0" fontId="36" fillId="0" borderId="21" xfId="0" applyFont="1" applyFill="1" applyBorder="1"/>
    <xf numFmtId="0" fontId="36" fillId="0" borderId="16" xfId="0" applyFont="1" applyFill="1" applyBorder="1"/>
    <xf numFmtId="0" fontId="38" fillId="3" borderId="80" xfId="0" applyFont="1" applyFill="1" applyBorder="1" applyAlignment="1">
      <alignment horizontal="center" vertical="center"/>
    </xf>
    <xf numFmtId="0" fontId="84" fillId="4" borderId="0" xfId="0" applyFont="1" applyFill="1"/>
    <xf numFmtId="0" fontId="66" fillId="4" borderId="0" xfId="0" applyFont="1" applyFill="1" applyBorder="1" applyAlignment="1"/>
    <xf numFmtId="0" fontId="11" fillId="4" borderId="0" xfId="0" applyFont="1" applyFill="1" applyBorder="1" applyAlignment="1"/>
    <xf numFmtId="0" fontId="2" fillId="4" borderId="0" xfId="0" applyFont="1" applyFill="1" applyBorder="1" applyAlignment="1"/>
    <xf numFmtId="0" fontId="2" fillId="4" borderId="15" xfId="0" applyFont="1" applyFill="1" applyBorder="1" applyAlignment="1"/>
    <xf numFmtId="0" fontId="19" fillId="4" borderId="81" xfId="0" applyFont="1" applyFill="1" applyBorder="1" applyAlignment="1">
      <alignment horizontal="center" vertical="center"/>
    </xf>
    <xf numFmtId="0" fontId="0" fillId="4" borderId="19" xfId="0" applyFill="1" applyBorder="1"/>
    <xf numFmtId="3" fontId="0" fillId="4" borderId="19" xfId="0" applyNumberFormat="1" applyFill="1" applyBorder="1"/>
    <xf numFmtId="3" fontId="0" fillId="4" borderId="2" xfId="0" applyNumberFormat="1" applyFill="1" applyBorder="1"/>
    <xf numFmtId="0" fontId="20" fillId="4" borderId="0" xfId="0" applyFont="1" applyFill="1" applyBorder="1" applyAlignment="1">
      <alignment horizontal="right"/>
    </xf>
    <xf numFmtId="0" fontId="20" fillId="4" borderId="19" xfId="0" applyFont="1" applyFill="1" applyBorder="1"/>
    <xf numFmtId="3" fontId="20" fillId="4" borderId="0" xfId="0" applyNumberFormat="1" applyFont="1" applyFill="1" applyBorder="1" applyAlignment="1">
      <alignment horizontal="left"/>
    </xf>
    <xf numFmtId="0" fontId="0" fillId="4" borderId="41" xfId="0" applyFill="1" applyBorder="1"/>
    <xf numFmtId="0" fontId="4" fillId="4" borderId="41" xfId="0" applyFont="1" applyFill="1" applyBorder="1"/>
    <xf numFmtId="49" fontId="61" fillId="4" borderId="0" xfId="0" applyNumberFormat="1" applyFont="1" applyFill="1" applyAlignment="1" applyProtection="1">
      <alignment vertical="center"/>
    </xf>
    <xf numFmtId="49" fontId="62" fillId="4" borderId="0" xfId="0" applyNumberFormat="1" applyFont="1" applyFill="1" applyAlignment="1" applyProtection="1"/>
    <xf numFmtId="49" fontId="61" fillId="4" borderId="0" xfId="0" applyNumberFormat="1" applyFont="1" applyFill="1" applyAlignment="1" applyProtection="1"/>
    <xf numFmtId="0" fontId="38" fillId="13" borderId="82" xfId="0" applyFont="1" applyFill="1" applyBorder="1" applyAlignment="1">
      <alignment horizontal="center" vertical="center"/>
    </xf>
    <xf numFmtId="0" fontId="47" fillId="4" borderId="82" xfId="0" applyFont="1" applyFill="1" applyBorder="1" applyAlignment="1">
      <alignment horizontal="center"/>
    </xf>
    <xf numFmtId="0" fontId="75" fillId="7" borderId="21" xfId="0" applyFont="1" applyFill="1" applyBorder="1" applyAlignment="1">
      <alignment horizontal="center" vertical="center"/>
    </xf>
    <xf numFmtId="0" fontId="47" fillId="7" borderId="21" xfId="0" applyFont="1" applyFill="1" applyBorder="1" applyAlignment="1">
      <alignment horizontal="center"/>
    </xf>
    <xf numFmtId="0" fontId="71" fillId="4" borderId="27" xfId="0" applyFont="1" applyFill="1" applyBorder="1" applyAlignment="1">
      <alignment horizontal="right"/>
    </xf>
    <xf numFmtId="3" fontId="71" fillId="4" borderId="27" xfId="0" applyNumberFormat="1" applyFont="1" applyFill="1" applyBorder="1" applyAlignment="1"/>
    <xf numFmtId="166" fontId="36" fillId="4" borderId="27" xfId="0" applyNumberFormat="1" applyFont="1" applyFill="1" applyBorder="1" applyAlignment="1"/>
    <xf numFmtId="3" fontId="41" fillId="0" borderId="27" xfId="0" applyNumberFormat="1" applyFont="1" applyBorder="1" applyAlignment="1"/>
    <xf numFmtId="164" fontId="71" fillId="4" borderId="27" xfId="0" applyNumberFormat="1" applyFont="1" applyFill="1" applyBorder="1" applyAlignment="1"/>
    <xf numFmtId="164" fontId="71" fillId="0" borderId="27" xfId="0" applyNumberFormat="1" applyFont="1" applyBorder="1" applyAlignment="1"/>
    <xf numFmtId="164" fontId="41" fillId="0" borderId="27" xfId="0" applyNumberFormat="1" applyFont="1" applyBorder="1" applyAlignment="1"/>
    <xf numFmtId="0" fontId="63" fillId="13" borderId="27" xfId="0" applyFont="1" applyFill="1" applyBorder="1" applyAlignment="1">
      <alignment horizontal="center" vertical="center"/>
    </xf>
    <xf numFmtId="3" fontId="71" fillId="4" borderId="82" xfId="0" applyNumberFormat="1" applyFont="1" applyFill="1" applyBorder="1" applyAlignment="1"/>
    <xf numFmtId="166" fontId="36" fillId="4" borderId="82" xfId="0" applyNumberFormat="1" applyFont="1" applyFill="1" applyBorder="1" applyAlignment="1"/>
    <xf numFmtId="0" fontId="36" fillId="7" borderId="0" xfId="0" applyFont="1" applyFill="1" applyBorder="1" applyAlignment="1"/>
    <xf numFmtId="0" fontId="47" fillId="4" borderId="83" xfId="0" applyFont="1" applyFill="1" applyBorder="1" applyAlignment="1">
      <alignment horizontal="center"/>
    </xf>
    <xf numFmtId="0" fontId="63" fillId="16" borderId="84" xfId="0" applyFont="1" applyFill="1" applyBorder="1" applyAlignment="1">
      <alignment horizontal="center" vertical="center"/>
    </xf>
    <xf numFmtId="3" fontId="71" fillId="4" borderId="84" xfId="0" applyNumberFormat="1" applyFont="1" applyFill="1" applyBorder="1" applyAlignment="1"/>
    <xf numFmtId="166" fontId="71" fillId="4" borderId="84" xfId="0" applyNumberFormat="1" applyFont="1" applyFill="1" applyBorder="1" applyAlignment="1"/>
    <xf numFmtId="0" fontId="71" fillId="4" borderId="51" xfId="0" applyFont="1" applyFill="1" applyBorder="1" applyAlignment="1">
      <alignment horizontal="right"/>
    </xf>
    <xf numFmtId="3" fontId="71" fillId="4" borderId="51" xfId="0" applyNumberFormat="1" applyFont="1" applyFill="1" applyBorder="1" applyAlignment="1"/>
    <xf numFmtId="3" fontId="71" fillId="0" borderId="51" xfId="0" applyNumberFormat="1" applyFont="1" applyBorder="1" applyAlignment="1"/>
    <xf numFmtId="3" fontId="41" fillId="0" borderId="51" xfId="0" applyNumberFormat="1" applyFont="1" applyBorder="1" applyAlignment="1"/>
    <xf numFmtId="166" fontId="36" fillId="0" borderId="27" xfId="0" applyNumberFormat="1" applyFont="1" applyBorder="1" applyAlignment="1"/>
    <xf numFmtId="3" fontId="71" fillId="0" borderId="27" xfId="0" applyNumberFormat="1" applyFont="1" applyBorder="1" applyAlignment="1"/>
    <xf numFmtId="49" fontId="71" fillId="4" borderId="27" xfId="0" applyNumberFormat="1" applyFont="1" applyFill="1" applyBorder="1" applyAlignment="1">
      <alignment horizontal="right"/>
    </xf>
    <xf numFmtId="3" fontId="71" fillId="4" borderId="83" xfId="0" applyNumberFormat="1" applyFont="1" applyFill="1" applyBorder="1" applyAlignment="1"/>
    <xf numFmtId="166" fontId="71" fillId="4" borderId="83" xfId="0" applyNumberFormat="1" applyFont="1" applyFill="1" applyBorder="1" applyAlignment="1"/>
    <xf numFmtId="0" fontId="47" fillId="18" borderId="84" xfId="0" applyFont="1" applyFill="1" applyBorder="1" applyAlignment="1">
      <alignment horizontal="center"/>
    </xf>
    <xf numFmtId="164" fontId="71" fillId="18" borderId="85" xfId="0" applyNumberFormat="1" applyFont="1" applyFill="1" applyBorder="1" applyAlignment="1"/>
    <xf numFmtId="166" fontId="71" fillId="18" borderId="85" xfId="0" applyNumberFormat="1" applyFont="1" applyFill="1" applyBorder="1" applyAlignment="1"/>
    <xf numFmtId="0" fontId="43" fillId="7" borderId="0" xfId="0" applyFont="1" applyFill="1" applyBorder="1" applyAlignment="1">
      <alignment horizontal="right" vertical="center"/>
    </xf>
    <xf numFmtId="166" fontId="85" fillId="4" borderId="84" xfId="0" applyNumberFormat="1" applyFont="1" applyFill="1" applyBorder="1" applyAlignment="1"/>
    <xf numFmtId="164" fontId="71" fillId="18" borderId="86" xfId="0" applyNumberFormat="1" applyFont="1" applyFill="1" applyBorder="1" applyAlignment="1"/>
    <xf numFmtId="166" fontId="71" fillId="18" borderId="86" xfId="0" applyNumberFormat="1" applyFont="1" applyFill="1" applyBorder="1" applyAlignment="1"/>
    <xf numFmtId="3" fontId="71" fillId="4" borderId="87" xfId="0" applyNumberFormat="1" applyFont="1" applyFill="1" applyBorder="1" applyAlignment="1"/>
    <xf numFmtId="166" fontId="36" fillId="4" borderId="87" xfId="0" applyNumberFormat="1" applyFont="1" applyFill="1" applyBorder="1" applyAlignment="1"/>
    <xf numFmtId="166" fontId="36" fillId="4" borderId="84" xfId="0" applyNumberFormat="1" applyFont="1" applyFill="1" applyBorder="1" applyAlignment="1"/>
    <xf numFmtId="3" fontId="71" fillId="18" borderId="88" xfId="0" applyNumberFormat="1" applyFont="1" applyFill="1" applyBorder="1" applyAlignment="1"/>
    <xf numFmtId="166" fontId="36" fillId="18" borderId="88" xfId="0" applyNumberFormat="1" applyFont="1" applyFill="1" applyBorder="1" applyAlignment="1"/>
    <xf numFmtId="164" fontId="36" fillId="18" borderId="51" xfId="0" applyNumberFormat="1" applyFont="1" applyFill="1" applyBorder="1" applyAlignment="1">
      <alignment vertical="center"/>
    </xf>
    <xf numFmtId="3" fontId="36" fillId="7" borderId="21" xfId="0" applyNumberFormat="1" applyFont="1" applyFill="1" applyBorder="1" applyAlignment="1">
      <alignment vertical="center"/>
    </xf>
    <xf numFmtId="3" fontId="36" fillId="4" borderId="0" xfId="0" applyNumberFormat="1" applyFont="1" applyFill="1" applyBorder="1"/>
    <xf numFmtId="0" fontId="36" fillId="10" borderId="36" xfId="0" applyFont="1" applyFill="1" applyBorder="1" applyProtection="1"/>
    <xf numFmtId="0" fontId="36" fillId="10" borderId="30" xfId="0" applyFont="1" applyFill="1" applyBorder="1" applyProtection="1"/>
    <xf numFmtId="49" fontId="62" fillId="10" borderId="32" xfId="0" applyNumberFormat="1" applyFont="1" applyFill="1" applyBorder="1" applyAlignment="1" applyProtection="1">
      <alignment horizontal="center" vertical="center"/>
    </xf>
    <xf numFmtId="49" fontId="62" fillId="10" borderId="33" xfId="0" applyNumberFormat="1" applyFont="1" applyFill="1" applyBorder="1" applyAlignment="1" applyProtection="1">
      <alignment horizontal="center" vertical="center"/>
    </xf>
    <xf numFmtId="0" fontId="67" fillId="4" borderId="0" xfId="0" applyFont="1" applyFill="1" applyBorder="1" applyProtection="1"/>
    <xf numFmtId="0" fontId="80" fillId="4" borderId="0" xfId="1" applyFont="1" applyFill="1" applyBorder="1" applyAlignment="1" applyProtection="1"/>
    <xf numFmtId="0" fontId="81" fillId="4" borderId="0" xfId="1" applyFont="1" applyFill="1" applyBorder="1" applyAlignment="1" applyProtection="1"/>
    <xf numFmtId="0" fontId="80" fillId="4" borderId="0" xfId="1" applyFont="1" applyFill="1" applyBorder="1" applyAlignment="1" applyProtection="1">
      <alignment horizontal="right"/>
    </xf>
    <xf numFmtId="0" fontId="36" fillId="4" borderId="28" xfId="0" applyFont="1" applyFill="1" applyBorder="1" applyProtection="1"/>
    <xf numFmtId="0" fontId="36" fillId="4" borderId="23" xfId="0" applyFont="1" applyFill="1" applyBorder="1" applyProtection="1"/>
    <xf numFmtId="0" fontId="81" fillId="4" borderId="22" xfId="1" applyFont="1" applyFill="1" applyBorder="1" applyAlignment="1" applyProtection="1"/>
    <xf numFmtId="49" fontId="61" fillId="4" borderId="89" xfId="0" applyNumberFormat="1" applyFont="1" applyFill="1" applyBorder="1" applyAlignment="1" applyProtection="1">
      <alignment vertical="center"/>
    </xf>
    <xf numFmtId="49" fontId="62" fillId="4" borderId="22" xfId="0" applyNumberFormat="1" applyFont="1" applyFill="1" applyBorder="1" applyAlignment="1" applyProtection="1"/>
    <xf numFmtId="49" fontId="61" fillId="4" borderId="22" xfId="0" applyNumberFormat="1" applyFont="1" applyFill="1" applyBorder="1" applyAlignment="1" applyProtection="1"/>
    <xf numFmtId="0" fontId="38" fillId="13" borderId="90" xfId="0" applyFont="1" applyFill="1" applyBorder="1" applyAlignment="1">
      <alignment horizontal="center" vertical="center"/>
    </xf>
    <xf numFmtId="0" fontId="47" fillId="4" borderId="91" xfId="0" applyFont="1" applyFill="1" applyBorder="1" applyAlignment="1">
      <alignment horizontal="center"/>
    </xf>
    <xf numFmtId="0" fontId="38" fillId="16" borderId="92" xfId="0" applyFont="1" applyFill="1" applyBorder="1" applyAlignment="1">
      <alignment horizontal="center" vertical="center"/>
    </xf>
    <xf numFmtId="0" fontId="47" fillId="4" borderId="93" xfId="0" applyFont="1" applyFill="1" applyBorder="1" applyAlignment="1">
      <alignment horizontal="center"/>
    </xf>
    <xf numFmtId="3" fontId="71" fillId="4" borderId="94" xfId="0" applyNumberFormat="1" applyFont="1" applyFill="1" applyBorder="1" applyAlignment="1"/>
    <xf numFmtId="0" fontId="75" fillId="7" borderId="0" xfId="0" applyFont="1" applyFill="1" applyBorder="1" applyAlignment="1">
      <alignment horizontal="center" vertical="center"/>
    </xf>
    <xf numFmtId="0" fontId="63" fillId="16" borderId="95" xfId="0" applyFont="1" applyFill="1" applyBorder="1" applyAlignment="1">
      <alignment horizontal="center" vertical="center"/>
    </xf>
    <xf numFmtId="3" fontId="71" fillId="4" borderId="91" xfId="0" applyNumberFormat="1" applyFont="1" applyFill="1" applyBorder="1" applyAlignment="1"/>
    <xf numFmtId="0" fontId="63" fillId="16" borderId="92" xfId="0" applyFont="1" applyFill="1" applyBorder="1" applyAlignment="1">
      <alignment horizontal="center" vertical="center"/>
    </xf>
    <xf numFmtId="164" fontId="71" fillId="18" borderId="96" xfId="0" applyNumberFormat="1" applyFont="1" applyFill="1" applyBorder="1" applyAlignment="1"/>
    <xf numFmtId="49" fontId="63" fillId="19" borderId="97" xfId="0" applyNumberFormat="1" applyFont="1" applyFill="1" applyBorder="1" applyAlignment="1">
      <alignment horizontal="right" vertical="center"/>
    </xf>
    <xf numFmtId="0" fontId="63" fillId="16" borderId="95" xfId="0" applyFont="1" applyFill="1" applyBorder="1" applyAlignment="1">
      <alignment horizontal="right" vertical="center"/>
    </xf>
    <xf numFmtId="164" fontId="71" fillId="18" borderId="98" xfId="0" applyNumberFormat="1" applyFont="1" applyFill="1" applyBorder="1" applyAlignment="1"/>
    <xf numFmtId="3" fontId="71" fillId="4" borderId="99" xfId="0" applyNumberFormat="1" applyFont="1" applyFill="1" applyBorder="1" applyAlignment="1"/>
    <xf numFmtId="0" fontId="63" fillId="13" borderId="90" xfId="0" applyFont="1" applyFill="1" applyBorder="1" applyAlignment="1">
      <alignment horizontal="right" vertical="center"/>
    </xf>
    <xf numFmtId="3" fontId="71" fillId="4" borderId="100" xfId="0" applyNumberFormat="1" applyFont="1" applyFill="1" applyBorder="1" applyAlignment="1"/>
    <xf numFmtId="49" fontId="63" fillId="16" borderId="101" xfId="0" applyNumberFormat="1" applyFont="1" applyFill="1" applyBorder="1" applyAlignment="1">
      <alignment horizontal="right" vertical="center"/>
    </xf>
    <xf numFmtId="0" fontId="66" fillId="20" borderId="42" xfId="0" applyFont="1" applyFill="1" applyBorder="1" applyAlignment="1">
      <alignment horizontal="center" vertical="center"/>
    </xf>
    <xf numFmtId="0" fontId="47" fillId="18" borderId="94" xfId="0" applyFont="1" applyFill="1" applyBorder="1" applyAlignment="1">
      <alignment horizontal="center"/>
    </xf>
    <xf numFmtId="0" fontId="38" fillId="19" borderId="42" xfId="0" applyFont="1" applyFill="1" applyBorder="1" applyAlignment="1">
      <alignment horizontal="center" vertical="center"/>
    </xf>
    <xf numFmtId="0" fontId="36" fillId="7" borderId="80" xfId="0" applyFont="1" applyFill="1" applyBorder="1" applyAlignment="1">
      <alignment vertical="center"/>
    </xf>
    <xf numFmtId="3" fontId="71" fillId="18" borderId="102" xfId="0" applyNumberFormat="1" applyFont="1" applyFill="1" applyBorder="1" applyAlignment="1"/>
    <xf numFmtId="49" fontId="63" fillId="16" borderId="103" xfId="0" applyNumberFormat="1" applyFont="1" applyFill="1" applyBorder="1" applyAlignment="1">
      <alignment horizontal="right" vertical="center"/>
    </xf>
    <xf numFmtId="49" fontId="63" fillId="19" borderId="104" xfId="0" applyNumberFormat="1" applyFont="1" applyFill="1" applyBorder="1" applyAlignment="1">
      <alignment horizontal="right" vertical="center"/>
    </xf>
    <xf numFmtId="0" fontId="63" fillId="13" borderId="82" xfId="0" applyFont="1" applyFill="1" applyBorder="1" applyAlignment="1">
      <alignment horizontal="center" vertical="center"/>
    </xf>
    <xf numFmtId="164" fontId="71" fillId="4" borderId="82" xfId="0" applyNumberFormat="1" applyFont="1" applyFill="1" applyBorder="1" applyAlignment="1"/>
    <xf numFmtId="164" fontId="36" fillId="7" borderId="0" xfId="0" applyNumberFormat="1" applyFont="1" applyFill="1" applyBorder="1" applyAlignment="1"/>
    <xf numFmtId="164" fontId="71" fillId="4" borderId="83" xfId="0" applyNumberFormat="1" applyFont="1" applyFill="1" applyBorder="1" applyAlignment="1"/>
    <xf numFmtId="164" fontId="47" fillId="7" borderId="21" xfId="0" applyNumberFormat="1" applyFont="1" applyFill="1" applyBorder="1" applyAlignment="1">
      <alignment horizontal="center"/>
    </xf>
    <xf numFmtId="164" fontId="41" fillId="4" borderId="84" xfId="0" applyNumberFormat="1" applyFont="1" applyFill="1" applyBorder="1" applyAlignment="1"/>
    <xf numFmtId="166" fontId="41" fillId="4" borderId="84" xfId="0" applyNumberFormat="1" applyFont="1" applyFill="1" applyBorder="1" applyAlignment="1"/>
    <xf numFmtId="0" fontId="105" fillId="21" borderId="105" xfId="0" applyFont="1" applyFill="1" applyBorder="1" applyAlignment="1">
      <alignment horizontal="center" vertical="center"/>
    </xf>
    <xf numFmtId="164" fontId="71" fillId="7" borderId="105" xfId="0" applyNumberFormat="1" applyFont="1" applyFill="1" applyBorder="1" applyAlignment="1"/>
    <xf numFmtId="166" fontId="71" fillId="7" borderId="105" xfId="0" applyNumberFormat="1" applyFont="1" applyFill="1" applyBorder="1" applyAlignment="1"/>
    <xf numFmtId="3" fontId="36" fillId="7" borderId="15" xfId="0" applyNumberFormat="1" applyFont="1" applyFill="1" applyBorder="1"/>
    <xf numFmtId="164" fontId="36" fillId="7" borderId="0" xfId="0" applyNumberFormat="1" applyFont="1" applyFill="1" applyBorder="1" applyAlignment="1">
      <alignment vertical="center"/>
    </xf>
    <xf numFmtId="0" fontId="38" fillId="19" borderId="106" xfId="0" applyFont="1" applyFill="1" applyBorder="1" applyAlignment="1">
      <alignment horizontal="center" vertical="center"/>
    </xf>
    <xf numFmtId="164" fontId="71" fillId="18" borderId="106" xfId="0" applyNumberFormat="1" applyFont="1" applyFill="1" applyBorder="1" applyAlignment="1">
      <alignment horizontal="right"/>
    </xf>
    <xf numFmtId="166" fontId="71" fillId="4" borderId="106" xfId="0" applyNumberFormat="1" applyFont="1" applyFill="1" applyBorder="1" applyAlignment="1"/>
    <xf numFmtId="164" fontId="36" fillId="7" borderId="15" xfId="0" applyNumberFormat="1" applyFont="1" applyFill="1" applyBorder="1"/>
    <xf numFmtId="0" fontId="39" fillId="16" borderId="83" xfId="0" applyFont="1" applyFill="1" applyBorder="1" applyAlignment="1">
      <alignment horizontal="center" vertical="center"/>
    </xf>
    <xf numFmtId="0" fontId="36" fillId="4" borderId="0" xfId="0" applyFont="1" applyFill="1" applyAlignment="1" applyProtection="1">
      <alignment vertical="center"/>
    </xf>
    <xf numFmtId="0" fontId="36" fillId="3" borderId="34" xfId="0" applyFont="1" applyFill="1" applyBorder="1" applyAlignment="1" applyProtection="1">
      <alignment vertical="center"/>
    </xf>
    <xf numFmtId="0" fontId="36" fillId="3" borderId="0" xfId="0" applyFont="1" applyFill="1" applyBorder="1" applyAlignment="1" applyProtection="1">
      <alignment vertical="center"/>
    </xf>
    <xf numFmtId="164" fontId="36" fillId="3" borderId="34" xfId="0" applyNumberFormat="1" applyFont="1" applyFill="1" applyBorder="1" applyAlignment="1" applyProtection="1">
      <alignment vertical="center"/>
    </xf>
    <xf numFmtId="164" fontId="36" fillId="3" borderId="0" xfId="0" applyNumberFormat="1" applyFont="1" applyFill="1" applyBorder="1" applyAlignment="1" applyProtection="1">
      <alignment vertical="center"/>
    </xf>
    <xf numFmtId="0" fontId="36" fillId="3" borderId="34" xfId="0" applyFont="1" applyFill="1" applyBorder="1" applyProtection="1"/>
    <xf numFmtId="0" fontId="36" fillId="3" borderId="0" xfId="0" applyFont="1" applyFill="1" applyBorder="1" applyProtection="1"/>
    <xf numFmtId="0" fontId="72" fillId="4" borderId="22" xfId="0" applyFont="1" applyFill="1" applyBorder="1" applyProtection="1"/>
    <xf numFmtId="0" fontId="36" fillId="4" borderId="41" xfId="0" applyFont="1" applyFill="1" applyBorder="1" applyProtection="1"/>
    <xf numFmtId="3" fontId="36" fillId="4" borderId="15" xfId="0" applyNumberFormat="1" applyFont="1" applyFill="1" applyBorder="1"/>
    <xf numFmtId="0" fontId="36" fillId="3" borderId="24" xfId="0" applyFont="1" applyFill="1" applyBorder="1" applyProtection="1"/>
    <xf numFmtId="0" fontId="36" fillId="3" borderId="22" xfId="0" applyFont="1" applyFill="1" applyBorder="1" applyAlignment="1" applyProtection="1">
      <alignment vertical="center"/>
    </xf>
    <xf numFmtId="0" fontId="36" fillId="3" borderId="89" xfId="0" applyFont="1" applyFill="1" applyBorder="1" applyAlignment="1" applyProtection="1">
      <alignment vertical="center"/>
    </xf>
    <xf numFmtId="0" fontId="36" fillId="3" borderId="17" xfId="0" applyFont="1" applyFill="1" applyBorder="1" applyProtection="1"/>
    <xf numFmtId="0" fontId="36" fillId="3" borderId="107" xfId="0" applyFont="1" applyFill="1" applyBorder="1"/>
    <xf numFmtId="0" fontId="36" fillId="3" borderId="22" xfId="0" applyFont="1" applyFill="1" applyBorder="1" applyProtection="1"/>
    <xf numFmtId="0" fontId="106" fillId="7" borderId="0" xfId="0" applyFont="1" applyFill="1" applyBorder="1" applyAlignment="1" applyProtection="1">
      <alignment vertical="center"/>
    </xf>
    <xf numFmtId="0" fontId="108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164" fontId="71" fillId="7" borderId="84" xfId="0" applyNumberFormat="1" applyFont="1" applyFill="1" applyBorder="1" applyAlignment="1"/>
    <xf numFmtId="166" fontId="71" fillId="7" borderId="84" xfId="0" applyNumberFormat="1" applyFont="1" applyFill="1" applyBorder="1" applyAlignment="1"/>
    <xf numFmtId="166" fontId="41" fillId="7" borderId="51" xfId="0" applyNumberFormat="1" applyFont="1" applyFill="1" applyBorder="1" applyAlignment="1">
      <alignment vertical="center"/>
    </xf>
    <xf numFmtId="166" fontId="40" fillId="7" borderId="51" xfId="0" applyNumberFormat="1" applyFont="1" applyFill="1" applyBorder="1" applyAlignment="1">
      <alignment vertical="center"/>
    </xf>
    <xf numFmtId="0" fontId="62" fillId="7" borderId="0" xfId="0" applyFont="1" applyFill="1" applyBorder="1" applyAlignment="1" applyProtection="1">
      <alignment horizontal="center" vertical="center"/>
    </xf>
    <xf numFmtId="0" fontId="42" fillId="7" borderId="0" xfId="0" applyFont="1" applyFill="1" applyBorder="1" applyAlignment="1">
      <alignment horizontal="center"/>
    </xf>
    <xf numFmtId="0" fontId="26" fillId="7" borderId="15" xfId="0" applyFont="1" applyFill="1" applyBorder="1" applyAlignment="1">
      <alignment vertical="center"/>
    </xf>
    <xf numFmtId="0" fontId="107" fillId="7" borderId="17" xfId="0" applyFont="1" applyFill="1" applyBorder="1" applyAlignment="1" applyProtection="1">
      <alignment horizontal="center"/>
    </xf>
    <xf numFmtId="0" fontId="107" fillId="7" borderId="17" xfId="0" applyFont="1" applyFill="1" applyBorder="1" applyAlignment="1">
      <alignment horizontal="center" vertical="center"/>
    </xf>
    <xf numFmtId="0" fontId="103" fillId="7" borderId="17" xfId="0" applyFont="1" applyFill="1" applyBorder="1" applyAlignment="1" applyProtection="1">
      <alignment vertical="center"/>
    </xf>
    <xf numFmtId="164" fontId="71" fillId="4" borderId="99" xfId="0" applyNumberFormat="1" applyFont="1" applyFill="1" applyBorder="1" applyAlignment="1"/>
    <xf numFmtId="164" fontId="71" fillId="4" borderId="91" xfId="0" applyNumberFormat="1" applyFont="1" applyFill="1" applyBorder="1" applyAlignment="1"/>
    <xf numFmtId="164" fontId="71" fillId="7" borderId="94" xfId="0" applyNumberFormat="1" applyFont="1" applyFill="1" applyBorder="1" applyAlignment="1"/>
    <xf numFmtId="164" fontId="71" fillId="18" borderId="108" xfId="0" applyNumberFormat="1" applyFont="1" applyFill="1" applyBorder="1" applyAlignment="1">
      <alignment horizontal="right"/>
    </xf>
    <xf numFmtId="0" fontId="38" fillId="19" borderId="109" xfId="0" applyFont="1" applyFill="1" applyBorder="1" applyAlignment="1">
      <alignment horizontal="center" vertical="center"/>
    </xf>
    <xf numFmtId="0" fontId="106" fillId="4" borderId="17" xfId="0" applyFont="1" applyFill="1" applyBorder="1" applyAlignment="1" applyProtection="1">
      <alignment vertical="center"/>
    </xf>
    <xf numFmtId="0" fontId="79" fillId="3" borderId="0" xfId="1" applyFont="1" applyFill="1" applyBorder="1" applyAlignment="1" applyProtection="1">
      <alignment horizontal="center"/>
    </xf>
    <xf numFmtId="3" fontId="36" fillId="3" borderId="0" xfId="0" applyNumberFormat="1" applyFont="1" applyFill="1" applyBorder="1" applyAlignment="1" applyProtection="1">
      <alignment vertical="center"/>
    </xf>
    <xf numFmtId="0" fontId="0" fillId="4" borderId="31" xfId="0" applyFill="1" applyBorder="1"/>
    <xf numFmtId="0" fontId="38" fillId="12" borderId="42" xfId="0" applyFont="1" applyFill="1" applyBorder="1" applyAlignment="1" applyProtection="1">
      <alignment horizontal="center" vertical="center"/>
    </xf>
    <xf numFmtId="0" fontId="72" fillId="4" borderId="0" xfId="0" applyFont="1" applyFill="1" applyProtection="1"/>
    <xf numFmtId="0" fontId="38" fillId="13" borderId="42" xfId="0" applyFont="1" applyFill="1" applyBorder="1" applyAlignment="1">
      <alignment horizontal="center" vertical="center"/>
    </xf>
    <xf numFmtId="0" fontId="36" fillId="7" borderId="0" xfId="0" applyFont="1" applyFill="1" applyBorder="1" applyAlignment="1" applyProtection="1">
      <alignment horizontal="right"/>
    </xf>
    <xf numFmtId="0" fontId="41" fillId="7" borderId="0" xfId="0" applyFont="1" applyFill="1" applyBorder="1" applyAlignment="1" applyProtection="1">
      <alignment horizontal="right"/>
    </xf>
    <xf numFmtId="3" fontId="41" fillId="7" borderId="0" xfId="0" applyNumberFormat="1" applyFont="1" applyFill="1" applyBorder="1" applyAlignment="1">
      <alignment vertical="center"/>
    </xf>
    <xf numFmtId="0" fontId="41" fillId="3" borderId="0" xfId="0" applyFont="1" applyFill="1" applyBorder="1" applyAlignment="1" applyProtection="1">
      <alignment horizontal="right"/>
    </xf>
    <xf numFmtId="3" fontId="41" fillId="3" borderId="0" xfId="0" applyNumberFormat="1" applyFont="1" applyFill="1" applyBorder="1" applyAlignment="1">
      <alignment vertical="center"/>
    </xf>
    <xf numFmtId="3" fontId="41" fillId="3" borderId="21" xfId="0" applyNumberFormat="1" applyFont="1" applyFill="1" applyBorder="1" applyAlignment="1">
      <alignment vertical="center"/>
    </xf>
    <xf numFmtId="0" fontId="41" fillId="4" borderId="0" xfId="0" applyFont="1" applyFill="1" applyBorder="1" applyAlignment="1" applyProtection="1">
      <alignment horizontal="right"/>
    </xf>
    <xf numFmtId="3" fontId="41" fillId="4" borderId="0" xfId="0" applyNumberFormat="1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49" fontId="62" fillId="4" borderId="0" xfId="0" applyNumberFormat="1" applyFont="1" applyFill="1" applyBorder="1" applyAlignment="1" applyProtection="1">
      <alignment horizontal="center" vertical="center"/>
    </xf>
    <xf numFmtId="49" fontId="62" fillId="4" borderId="34" xfId="0" applyNumberFormat="1" applyFont="1" applyFill="1" applyBorder="1" applyAlignment="1" applyProtection="1">
      <alignment horizontal="center" vertical="center"/>
    </xf>
    <xf numFmtId="49" fontId="62" fillId="4" borderId="89" xfId="0" applyNumberFormat="1" applyFont="1" applyFill="1" applyBorder="1" applyAlignment="1" applyProtection="1">
      <alignment horizontal="center" vertical="center"/>
    </xf>
    <xf numFmtId="0" fontId="66" fillId="13" borderId="110" xfId="0" applyFont="1" applyFill="1" applyBorder="1" applyAlignment="1">
      <alignment horizontal="center" vertical="center"/>
    </xf>
    <xf numFmtId="3" fontId="41" fillId="4" borderId="22" xfId="0" applyNumberFormat="1" applyFont="1" applyFill="1" applyBorder="1" applyAlignment="1">
      <alignment vertical="center"/>
    </xf>
    <xf numFmtId="0" fontId="36" fillId="4" borderId="22" xfId="0" applyFont="1" applyFill="1" applyBorder="1" applyAlignment="1">
      <alignment vertical="center"/>
    </xf>
    <xf numFmtId="0" fontId="41" fillId="4" borderId="22" xfId="0" applyFont="1" applyFill="1" applyBorder="1" applyAlignment="1" applyProtection="1">
      <alignment horizontal="right"/>
    </xf>
    <xf numFmtId="0" fontId="41" fillId="3" borderId="22" xfId="0" applyFont="1" applyFill="1" applyBorder="1" applyAlignment="1" applyProtection="1">
      <alignment horizontal="right"/>
    </xf>
    <xf numFmtId="0" fontId="36" fillId="3" borderId="24" xfId="0" applyFont="1" applyFill="1" applyBorder="1" applyAlignment="1">
      <alignment vertical="center"/>
    </xf>
    <xf numFmtId="3" fontId="41" fillId="3" borderId="22" xfId="0" applyNumberFormat="1" applyFont="1" applyFill="1" applyBorder="1" applyAlignment="1">
      <alignment vertical="center"/>
    </xf>
    <xf numFmtId="0" fontId="36" fillId="3" borderId="17" xfId="0" applyFont="1" applyFill="1" applyBorder="1" applyAlignment="1">
      <alignment vertical="center"/>
    </xf>
    <xf numFmtId="0" fontId="36" fillId="3" borderId="23" xfId="0" applyFont="1" applyFill="1" applyBorder="1" applyAlignment="1">
      <alignment vertical="center"/>
    </xf>
    <xf numFmtId="0" fontId="41" fillId="3" borderId="21" xfId="0" applyFont="1" applyFill="1" applyBorder="1" applyAlignment="1" applyProtection="1">
      <alignment horizontal="right"/>
    </xf>
    <xf numFmtId="0" fontId="36" fillId="4" borderId="21" xfId="0" applyFont="1" applyFill="1" applyBorder="1" applyAlignment="1">
      <alignment vertical="center"/>
    </xf>
    <xf numFmtId="0" fontId="41" fillId="4" borderId="21" xfId="0" applyFont="1" applyFill="1" applyBorder="1" applyAlignment="1" applyProtection="1">
      <alignment horizontal="right"/>
    </xf>
    <xf numFmtId="3" fontId="41" fillId="4" borderId="21" xfId="0" applyNumberFormat="1" applyFont="1" applyFill="1" applyBorder="1" applyAlignment="1">
      <alignment vertical="center"/>
    </xf>
    <xf numFmtId="3" fontId="41" fillId="3" borderId="14" xfId="0" applyNumberFormat="1" applyFont="1" applyFill="1" applyBorder="1" applyAlignment="1">
      <alignment vertical="center"/>
    </xf>
    <xf numFmtId="3" fontId="41" fillId="3" borderId="15" xfId="0" applyNumberFormat="1" applyFont="1" applyFill="1" applyBorder="1" applyAlignment="1">
      <alignment vertical="center"/>
    </xf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>
      <alignment horizontal="right"/>
    </xf>
    <xf numFmtId="0" fontId="3" fillId="0" borderId="39" xfId="0" applyFont="1" applyFill="1" applyBorder="1"/>
    <xf numFmtId="0" fontId="14" fillId="10" borderId="32" xfId="1" applyFont="1" applyFill="1" applyBorder="1" applyAlignment="1" applyProtection="1">
      <alignment horizontal="center"/>
    </xf>
    <xf numFmtId="49" fontId="16" fillId="10" borderId="33" xfId="0" applyNumberFormat="1" applyFont="1" applyFill="1" applyBorder="1" applyAlignment="1" applyProtection="1">
      <alignment horizontal="center" vertical="center"/>
    </xf>
    <xf numFmtId="0" fontId="47" fillId="4" borderId="0" xfId="0" applyFont="1" applyFill="1" applyAlignment="1" applyProtection="1">
      <alignment horizontal="right"/>
    </xf>
    <xf numFmtId="49" fontId="43" fillId="3" borderId="29" xfId="0" applyNumberFormat="1" applyFont="1" applyFill="1" applyBorder="1" applyAlignment="1" applyProtection="1">
      <alignment horizontal="center"/>
    </xf>
    <xf numFmtId="49" fontId="36" fillId="3" borderId="29" xfId="0" applyNumberFormat="1" applyFont="1" applyFill="1" applyBorder="1" applyProtection="1"/>
    <xf numFmtId="1" fontId="107" fillId="3" borderId="29" xfId="0" applyNumberFormat="1" applyFont="1" applyFill="1" applyBorder="1" applyAlignment="1" applyProtection="1">
      <alignment horizontal="left"/>
    </xf>
    <xf numFmtId="0" fontId="47" fillId="3" borderId="0" xfId="1" applyFont="1" applyFill="1" applyBorder="1" applyAlignment="1" applyProtection="1">
      <alignment horizontal="center"/>
    </xf>
    <xf numFmtId="165" fontId="43" fillId="3" borderId="21" xfId="0" applyNumberFormat="1" applyFont="1" applyFill="1" applyBorder="1" applyAlignment="1" applyProtection="1">
      <alignment horizontal="center"/>
      <protection locked="0"/>
    </xf>
    <xf numFmtId="0" fontId="47" fillId="3" borderId="21" xfId="0" applyFont="1" applyFill="1" applyBorder="1" applyAlignment="1">
      <alignment horizontal="center"/>
    </xf>
    <xf numFmtId="0" fontId="41" fillId="3" borderId="21" xfId="0" applyFont="1" applyFill="1" applyBorder="1" applyAlignment="1">
      <alignment horizontal="center"/>
    </xf>
    <xf numFmtId="0" fontId="47" fillId="3" borderId="17" xfId="0" applyFont="1" applyFill="1" applyBorder="1" applyAlignment="1">
      <alignment horizontal="center"/>
    </xf>
    <xf numFmtId="0" fontId="71" fillId="3" borderId="0" xfId="0" applyNumberFormat="1" applyFont="1" applyFill="1" applyBorder="1" applyAlignment="1" applyProtection="1">
      <alignment horizontal="right"/>
      <protection locked="0"/>
    </xf>
    <xf numFmtId="3" fontId="71" fillId="3" borderId="0" xfId="0" applyNumberFormat="1" applyFont="1" applyFill="1" applyBorder="1" applyProtection="1">
      <protection locked="0"/>
    </xf>
    <xf numFmtId="3" fontId="71" fillId="3" borderId="0" xfId="0" applyNumberFormat="1" applyFont="1" applyFill="1" applyBorder="1" applyProtection="1"/>
    <xf numFmtId="166" fontId="41" fillId="3" borderId="0" xfId="0" applyNumberFormat="1" applyFont="1" applyFill="1" applyBorder="1" applyProtection="1"/>
    <xf numFmtId="3" fontId="41" fillId="3" borderId="0" xfId="0" applyNumberFormat="1" applyFont="1" applyFill="1" applyBorder="1" applyAlignment="1" applyProtection="1">
      <alignment horizontal="right"/>
      <protection locked="0"/>
    </xf>
    <xf numFmtId="0" fontId="41" fillId="3" borderId="0" xfId="0" applyNumberFormat="1" applyFont="1" applyFill="1" applyBorder="1" applyAlignment="1" applyProtection="1">
      <alignment horizontal="right"/>
      <protection locked="0"/>
    </xf>
    <xf numFmtId="3" fontId="41" fillId="3" borderId="0" xfId="0" applyNumberFormat="1" applyFont="1" applyFill="1" applyBorder="1" applyProtection="1">
      <protection locked="0"/>
    </xf>
    <xf numFmtId="0" fontId="36" fillId="3" borderId="23" xfId="0" applyFont="1" applyFill="1" applyBorder="1" applyProtection="1"/>
    <xf numFmtId="0" fontId="36" fillId="3" borderId="21" xfId="0" applyFont="1" applyFill="1" applyBorder="1" applyProtection="1"/>
    <xf numFmtId="0" fontId="36" fillId="3" borderId="22" xfId="0" applyFont="1" applyFill="1" applyBorder="1" applyAlignment="1"/>
    <xf numFmtId="0" fontId="34" fillId="4" borderId="0" xfId="0" applyFont="1" applyFill="1"/>
    <xf numFmtId="0" fontId="66" fillId="12" borderId="111" xfId="0" applyFont="1" applyFill="1" applyBorder="1" applyAlignment="1">
      <alignment horizontal="center" vertical="center"/>
    </xf>
    <xf numFmtId="0" fontId="36" fillId="4" borderId="24" xfId="0" applyFont="1" applyFill="1" applyBorder="1"/>
    <xf numFmtId="0" fontId="14" fillId="4" borderId="89" xfId="1" applyFont="1" applyFill="1" applyBorder="1" applyAlignment="1" applyProtection="1">
      <alignment horizontal="center"/>
    </xf>
    <xf numFmtId="0" fontId="14" fillId="4" borderId="22" xfId="1" applyFont="1" applyFill="1" applyBorder="1" applyAlignment="1" applyProtection="1">
      <alignment horizontal="center"/>
    </xf>
    <xf numFmtId="0" fontId="34" fillId="0" borderId="24" xfId="0" applyFont="1" applyFill="1" applyBorder="1"/>
    <xf numFmtId="0" fontId="34" fillId="0" borderId="22" xfId="0" applyFont="1" applyFill="1" applyBorder="1"/>
    <xf numFmtId="0" fontId="34" fillId="0" borderId="14" xfId="0" applyFont="1" applyFill="1" applyBorder="1"/>
    <xf numFmtId="3" fontId="34" fillId="0" borderId="17" xfId="0" applyNumberFormat="1" applyFont="1" applyFill="1" applyBorder="1"/>
    <xf numFmtId="3" fontId="34" fillId="0" borderId="15" xfId="0" applyNumberFormat="1" applyFont="1" applyFill="1" applyBorder="1"/>
    <xf numFmtId="0" fontId="34" fillId="0" borderId="23" xfId="0" applyFont="1" applyFill="1" applyBorder="1"/>
    <xf numFmtId="0" fontId="34" fillId="0" borderId="21" xfId="0" applyFont="1" applyFill="1" applyBorder="1"/>
    <xf numFmtId="0" fontId="34" fillId="0" borderId="16" xfId="0" applyFont="1" applyFill="1" applyBorder="1"/>
    <xf numFmtId="49" fontId="61" fillId="4" borderId="0" xfId="0" applyNumberFormat="1" applyFont="1" applyFill="1" applyAlignment="1" applyProtection="1">
      <alignment vertical="center"/>
      <protection locked="0"/>
    </xf>
    <xf numFmtId="0" fontId="110" fillId="4" borderId="0" xfId="1" applyFont="1" applyFill="1" applyBorder="1" applyAlignment="1" applyProtection="1">
      <alignment horizontal="center"/>
    </xf>
    <xf numFmtId="0" fontId="47" fillId="3" borderId="21" xfId="1" applyFont="1" applyFill="1" applyBorder="1" applyAlignment="1" applyProtection="1">
      <alignment horizontal="center"/>
    </xf>
    <xf numFmtId="0" fontId="41" fillId="3" borderId="21" xfId="1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  <protection locked="0"/>
    </xf>
    <xf numFmtId="3" fontId="41" fillId="3" borderId="0" xfId="0" applyNumberFormat="1" applyFont="1" applyFill="1" applyBorder="1" applyProtection="1"/>
    <xf numFmtId="165" fontId="47" fillId="3" borderId="21" xfId="0" applyNumberFormat="1" applyFont="1" applyFill="1" applyBorder="1" applyAlignment="1">
      <alignment horizontal="center"/>
    </xf>
    <xf numFmtId="166" fontId="71" fillId="3" borderId="0" xfId="0" applyNumberFormat="1" applyFont="1" applyFill="1" applyBorder="1" applyProtection="1"/>
    <xf numFmtId="49" fontId="41" fillId="3" borderId="0" xfId="0" applyNumberFormat="1" applyFont="1" applyFill="1" applyBorder="1" applyAlignment="1" applyProtection="1">
      <alignment horizontal="right"/>
      <protection locked="0"/>
    </xf>
    <xf numFmtId="0" fontId="71" fillId="3" borderId="21" xfId="0" applyNumberFormat="1" applyFont="1" applyFill="1" applyBorder="1" applyAlignment="1" applyProtection="1">
      <alignment horizontal="right"/>
      <protection locked="0"/>
    </xf>
    <xf numFmtId="4" fontId="41" fillId="3" borderId="21" xfId="0" applyNumberFormat="1" applyFont="1" applyFill="1" applyBorder="1" applyAlignment="1" applyProtection="1">
      <alignment horizontal="right"/>
      <protection locked="0"/>
    </xf>
    <xf numFmtId="3" fontId="71" fillId="3" borderId="21" xfId="0" applyNumberFormat="1" applyFont="1" applyFill="1" applyBorder="1" applyProtection="1">
      <protection locked="0"/>
    </xf>
    <xf numFmtId="166" fontId="71" fillId="3" borderId="21" xfId="0" applyNumberFormat="1" applyFont="1" applyFill="1" applyBorder="1" applyProtection="1"/>
    <xf numFmtId="0" fontId="47" fillId="3" borderId="21" xfId="1" applyFont="1" applyFill="1" applyBorder="1" applyAlignment="1" applyProtection="1">
      <alignment horizontal="right"/>
    </xf>
    <xf numFmtId="0" fontId="47" fillId="3" borderId="0" xfId="1" applyFont="1" applyFill="1" applyBorder="1" applyAlignment="1" applyProtection="1">
      <alignment horizontal="right"/>
    </xf>
    <xf numFmtId="165" fontId="43" fillId="3" borderId="0" xfId="0" applyNumberFormat="1" applyFont="1" applyFill="1" applyBorder="1" applyAlignment="1" applyProtection="1">
      <alignment horizontal="center"/>
      <protection locked="0"/>
    </xf>
    <xf numFmtId="165" fontId="47" fillId="3" borderId="0" xfId="0" applyNumberFormat="1" applyFont="1" applyFill="1" applyBorder="1" applyAlignment="1">
      <alignment horizontal="center"/>
    </xf>
    <xf numFmtId="3" fontId="71" fillId="3" borderId="0" xfId="0" applyNumberFormat="1" applyFont="1" applyFill="1" applyBorder="1" applyAlignment="1" applyProtection="1">
      <alignment horizontal="right"/>
      <protection locked="0"/>
    </xf>
    <xf numFmtId="3" fontId="71" fillId="3" borderId="0" xfId="0" applyNumberFormat="1" applyFont="1" applyFill="1" applyBorder="1" applyAlignment="1">
      <alignment horizontal="right"/>
    </xf>
    <xf numFmtId="0" fontId="43" fillId="3" borderId="0" xfId="1" applyFont="1" applyFill="1" applyBorder="1" applyAlignment="1" applyProtection="1">
      <alignment horizontal="right"/>
    </xf>
    <xf numFmtId="3" fontId="41" fillId="3" borderId="0" xfId="0" applyNumberFormat="1" applyFont="1" applyFill="1" applyBorder="1" applyAlignment="1">
      <alignment horizontal="right"/>
    </xf>
    <xf numFmtId="0" fontId="41" fillId="3" borderId="0" xfId="0" applyFont="1" applyFill="1" applyBorder="1" applyAlignment="1"/>
    <xf numFmtId="0" fontId="112" fillId="4" borderId="0" xfId="0" applyFont="1" applyFill="1" applyBorder="1"/>
    <xf numFmtId="0" fontId="66" fillId="12" borderId="111" xfId="0" applyFont="1" applyFill="1" applyBorder="1" applyAlignment="1" applyProtection="1">
      <alignment horizontal="center" vertical="center"/>
    </xf>
    <xf numFmtId="0" fontId="66" fillId="12" borderId="27" xfId="0" applyFont="1" applyFill="1" applyBorder="1" applyAlignment="1">
      <alignment horizontal="center" vertical="center"/>
    </xf>
    <xf numFmtId="0" fontId="80" fillId="4" borderId="89" xfId="1" applyFont="1" applyFill="1" applyBorder="1" applyAlignment="1" applyProtection="1">
      <alignment horizontal="center"/>
    </xf>
    <xf numFmtId="0" fontId="80" fillId="4" borderId="22" xfId="1" applyFont="1" applyFill="1" applyBorder="1" applyAlignment="1" applyProtection="1">
      <alignment horizontal="center"/>
    </xf>
    <xf numFmtId="0" fontId="3" fillId="4" borderId="0" xfId="0" applyFont="1" applyFill="1"/>
    <xf numFmtId="0" fontId="34" fillId="3" borderId="0" xfId="0" applyFont="1" applyFill="1" applyBorder="1"/>
    <xf numFmtId="0" fontId="34" fillId="3" borderId="24" xfId="0" applyFont="1" applyFill="1" applyBorder="1"/>
    <xf numFmtId="0" fontId="34" fillId="3" borderId="22" xfId="0" applyFont="1" applyFill="1" applyBorder="1"/>
    <xf numFmtId="3" fontId="34" fillId="3" borderId="22" xfId="0" applyNumberFormat="1" applyFont="1" applyFill="1" applyBorder="1"/>
    <xf numFmtId="3" fontId="34" fillId="3" borderId="14" xfId="0" applyNumberFormat="1" applyFont="1" applyFill="1" applyBorder="1"/>
    <xf numFmtId="0" fontId="34" fillId="3" borderId="23" xfId="0" applyFont="1" applyFill="1" applyBorder="1"/>
    <xf numFmtId="0" fontId="34" fillId="3" borderId="21" xfId="0" applyFont="1" applyFill="1" applyBorder="1"/>
    <xf numFmtId="3" fontId="34" fillId="3" borderId="21" xfId="0" applyNumberFormat="1" applyFont="1" applyFill="1" applyBorder="1"/>
    <xf numFmtId="3" fontId="34" fillId="3" borderId="16" xfId="0" applyNumberFormat="1" applyFont="1" applyFill="1" applyBorder="1"/>
    <xf numFmtId="0" fontId="34" fillId="3" borderId="14" xfId="0" applyFont="1" applyFill="1" applyBorder="1"/>
    <xf numFmtId="0" fontId="34" fillId="3" borderId="17" xfId="0" applyFont="1" applyFill="1" applyBorder="1"/>
    <xf numFmtId="0" fontId="34" fillId="3" borderId="15" xfId="0" applyFont="1" applyFill="1" applyBorder="1"/>
    <xf numFmtId="3" fontId="34" fillId="3" borderId="15" xfId="0" applyNumberFormat="1" applyFont="1" applyFill="1" applyBorder="1"/>
    <xf numFmtId="0" fontId="34" fillId="3" borderId="16" xfId="0" applyFont="1" applyFill="1" applyBorder="1"/>
    <xf numFmtId="0" fontId="36" fillId="10" borderId="0" xfId="0" applyFont="1" applyFill="1" applyBorder="1" applyAlignment="1">
      <alignment horizontal="center"/>
    </xf>
    <xf numFmtId="0" fontId="0" fillId="4" borderId="22" xfId="0" applyFill="1" applyBorder="1" applyProtection="1"/>
    <xf numFmtId="3" fontId="36" fillId="3" borderId="21" xfId="0" applyNumberFormat="1" applyFont="1" applyFill="1" applyBorder="1"/>
    <xf numFmtId="0" fontId="34" fillId="4" borderId="17" xfId="0" applyFont="1" applyFill="1" applyBorder="1"/>
    <xf numFmtId="0" fontId="35" fillId="4" borderId="0" xfId="0" applyFont="1" applyFill="1" applyBorder="1"/>
    <xf numFmtId="0" fontId="47" fillId="3" borderId="21" xfId="0" applyNumberFormat="1" applyFont="1" applyFill="1" applyBorder="1" applyAlignment="1" applyProtection="1">
      <alignment horizontal="right"/>
      <protection locked="0"/>
    </xf>
    <xf numFmtId="0" fontId="41" fillId="3" borderId="0" xfId="1" applyFont="1" applyFill="1" applyBorder="1" applyAlignment="1" applyProtection="1">
      <alignment horizontal="right"/>
    </xf>
    <xf numFmtId="3" fontId="43" fillId="3" borderId="0" xfId="0" applyNumberFormat="1" applyFont="1" applyFill="1" applyBorder="1" applyProtection="1">
      <protection locked="0"/>
    </xf>
    <xf numFmtId="3" fontId="36" fillId="3" borderId="0" xfId="0" applyNumberFormat="1" applyFont="1" applyFill="1" applyBorder="1" applyProtection="1">
      <protection locked="0"/>
    </xf>
    <xf numFmtId="0" fontId="41" fillId="3" borderId="21" xfId="0" applyNumberFormat="1" applyFont="1" applyFill="1" applyBorder="1" applyAlignment="1" applyProtection="1">
      <alignment horizontal="right"/>
      <protection locked="0"/>
    </xf>
    <xf numFmtId="3" fontId="43" fillId="3" borderId="21" xfId="0" applyNumberFormat="1" applyFont="1" applyFill="1" applyBorder="1" applyProtection="1">
      <protection locked="0"/>
    </xf>
    <xf numFmtId="3" fontId="41" fillId="3" borderId="21" xfId="0" applyNumberFormat="1" applyFont="1" applyFill="1" applyBorder="1" applyProtection="1"/>
    <xf numFmtId="166" fontId="41" fillId="3" borderId="21" xfId="0" applyNumberFormat="1" applyFont="1" applyFill="1" applyBorder="1" applyProtection="1"/>
    <xf numFmtId="165" fontId="41" fillId="3" borderId="21" xfId="0" applyNumberFormat="1" applyFont="1" applyFill="1" applyBorder="1" applyAlignment="1">
      <alignment horizontal="center"/>
    </xf>
    <xf numFmtId="0" fontId="71" fillId="3" borderId="0" xfId="0" applyNumberFormat="1" applyFont="1" applyFill="1" applyBorder="1" applyAlignment="1" applyProtection="1">
      <alignment horizontal="center"/>
      <protection locked="0"/>
    </xf>
    <xf numFmtId="3" fontId="41" fillId="3" borderId="0" xfId="0" applyNumberFormat="1" applyFont="1" applyFill="1" applyBorder="1"/>
    <xf numFmtId="0" fontId="113" fillId="4" borderId="0" xfId="0" applyFont="1" applyFill="1" applyBorder="1"/>
    <xf numFmtId="0" fontId="110" fillId="4" borderId="22" xfId="1" applyFont="1" applyFill="1" applyBorder="1" applyAlignment="1" applyProtection="1">
      <alignment horizontal="center"/>
    </xf>
    <xf numFmtId="0" fontId="36" fillId="4" borderId="112" xfId="0" applyFont="1" applyFill="1" applyBorder="1"/>
    <xf numFmtId="0" fontId="36" fillId="4" borderId="51" xfId="0" applyFont="1" applyFill="1" applyBorder="1" applyProtection="1"/>
    <xf numFmtId="0" fontId="0" fillId="4" borderId="89" xfId="0" applyFill="1" applyBorder="1" applyProtection="1"/>
    <xf numFmtId="0" fontId="14" fillId="4" borderId="34" xfId="1" applyFont="1" applyFill="1" applyBorder="1" applyAlignment="1" applyProtection="1">
      <alignment horizontal="center"/>
    </xf>
    <xf numFmtId="0" fontId="14" fillId="4" borderId="0" xfId="1" applyFont="1" applyFill="1" applyBorder="1" applyAlignment="1" applyProtection="1">
      <alignment horizontal="center"/>
    </xf>
    <xf numFmtId="0" fontId="2" fillId="4" borderId="17" xfId="0" applyFont="1" applyFill="1" applyBorder="1" applyAlignment="1"/>
    <xf numFmtId="0" fontId="2" fillId="4" borderId="17" xfId="0" applyFont="1" applyFill="1" applyBorder="1"/>
    <xf numFmtId="0" fontId="0" fillId="4" borderId="17" xfId="0" applyFill="1" applyBorder="1" applyProtection="1"/>
    <xf numFmtId="0" fontId="75" fillId="3" borderId="0" xfId="0" applyFont="1" applyFill="1" applyBorder="1" applyAlignment="1">
      <alignment horizontal="center" vertical="center"/>
    </xf>
    <xf numFmtId="0" fontId="75" fillId="3" borderId="40" xfId="0" applyFont="1" applyFill="1" applyBorder="1" applyAlignment="1">
      <alignment horizontal="center" vertical="center"/>
    </xf>
    <xf numFmtId="0" fontId="37" fillId="16" borderId="63" xfId="0" applyFont="1" applyFill="1" applyBorder="1" applyAlignment="1">
      <alignment vertical="center"/>
    </xf>
    <xf numFmtId="0" fontId="36" fillId="3" borderId="36" xfId="0" applyFont="1" applyFill="1" applyBorder="1"/>
    <xf numFmtId="0" fontId="36" fillId="3" borderId="32" xfId="0" applyFont="1" applyFill="1" applyBorder="1"/>
    <xf numFmtId="49" fontId="38" fillId="4" borderId="22" xfId="0" applyNumberFormat="1" applyFont="1" applyFill="1" applyBorder="1" applyAlignment="1" applyProtection="1">
      <alignment horizontal="right" vertical="center"/>
    </xf>
    <xf numFmtId="49" fontId="39" fillId="4" borderId="22" xfId="0" applyNumberFormat="1" applyFont="1" applyFill="1" applyBorder="1" applyAlignment="1" applyProtection="1">
      <alignment vertical="center"/>
    </xf>
    <xf numFmtId="49" fontId="39" fillId="4" borderId="14" xfId="0" applyNumberFormat="1" applyFont="1" applyFill="1" applyBorder="1" applyAlignment="1" applyProtection="1">
      <alignment vertical="center"/>
    </xf>
    <xf numFmtId="0" fontId="42" fillId="4" borderId="0" xfId="0" applyFont="1" applyFill="1" applyBorder="1" applyAlignment="1" applyProtection="1"/>
    <xf numFmtId="0" fontId="36" fillId="4" borderId="80" xfId="0" applyFont="1" applyFill="1" applyBorder="1" applyAlignment="1" applyProtection="1">
      <alignment vertical="center"/>
    </xf>
    <xf numFmtId="0" fontId="36" fillId="4" borderId="17" xfId="0" applyFont="1" applyFill="1" applyBorder="1" applyAlignment="1" applyProtection="1">
      <alignment vertical="center"/>
    </xf>
    <xf numFmtId="0" fontId="44" fillId="4" borderId="17" xfId="0" applyFont="1" applyFill="1" applyBorder="1" applyAlignment="1" applyProtection="1">
      <alignment vertical="center"/>
    </xf>
    <xf numFmtId="0" fontId="47" fillId="4" borderId="0" xfId="0" applyFont="1" applyFill="1" applyBorder="1" applyAlignment="1" applyProtection="1">
      <alignment vertical="center"/>
    </xf>
    <xf numFmtId="0" fontId="48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vertical="center"/>
    </xf>
    <xf numFmtId="0" fontId="36" fillId="4" borderId="34" xfId="0" applyFont="1" applyFill="1" applyBorder="1" applyProtection="1"/>
    <xf numFmtId="0" fontId="44" fillId="4" borderId="24" xfId="0" applyFont="1" applyFill="1" applyBorder="1" applyAlignment="1" applyProtection="1">
      <alignment vertical="center"/>
    </xf>
    <xf numFmtId="0" fontId="44" fillId="4" borderId="22" xfId="0" applyFont="1" applyFill="1" applyBorder="1" applyAlignment="1" applyProtection="1">
      <alignment vertical="center"/>
    </xf>
    <xf numFmtId="0" fontId="44" fillId="4" borderId="22" xfId="0" applyFont="1" applyFill="1" applyBorder="1" applyProtection="1"/>
    <xf numFmtId="0" fontId="44" fillId="4" borderId="14" xfId="0" applyFont="1" applyFill="1" applyBorder="1" applyProtection="1"/>
    <xf numFmtId="0" fontId="41" fillId="4" borderId="17" xfId="0" applyFont="1" applyFill="1" applyBorder="1" applyAlignment="1" applyProtection="1">
      <alignment vertical="center"/>
    </xf>
    <xf numFmtId="0" fontId="41" fillId="4" borderId="0" xfId="0" applyFont="1" applyFill="1" applyBorder="1" applyAlignment="1" applyProtection="1">
      <alignment vertical="center"/>
    </xf>
    <xf numFmtId="49" fontId="52" fillId="4" borderId="21" xfId="0" applyNumberFormat="1" applyFont="1" applyFill="1" applyBorder="1" applyAlignment="1" applyProtection="1"/>
    <xf numFmtId="0" fontId="44" fillId="4" borderId="0" xfId="0" applyFont="1" applyFill="1" applyBorder="1" applyAlignment="1" applyProtection="1">
      <alignment vertical="center"/>
    </xf>
    <xf numFmtId="49" fontId="55" fillId="4" borderId="0" xfId="0" applyNumberFormat="1" applyFont="1" applyFill="1" applyBorder="1" applyAlignment="1" applyProtection="1"/>
    <xf numFmtId="165" fontId="54" fillId="4" borderId="0" xfId="0" applyNumberFormat="1" applyFont="1" applyFill="1" applyBorder="1" applyAlignment="1" applyProtection="1">
      <alignment vertical="center"/>
    </xf>
    <xf numFmtId="49" fontId="55" fillId="4" borderId="0" xfId="0" applyNumberFormat="1" applyFont="1" applyFill="1" applyBorder="1" applyAlignment="1" applyProtection="1">
      <alignment horizontal="center"/>
    </xf>
    <xf numFmtId="0" fontId="56" fillId="4" borderId="0" xfId="0" applyNumberFormat="1" applyFont="1" applyFill="1" applyBorder="1" applyAlignment="1" applyProtection="1">
      <alignment horizontal="center" vertical="center"/>
    </xf>
    <xf numFmtId="1" fontId="56" fillId="4" borderId="0" xfId="0" applyNumberFormat="1" applyFont="1" applyFill="1" applyBorder="1" applyAlignment="1" applyProtection="1">
      <alignment horizontal="center"/>
    </xf>
    <xf numFmtId="0" fontId="44" fillId="4" borderId="21" xfId="0" applyFont="1" applyFill="1" applyBorder="1" applyAlignment="1" applyProtection="1">
      <protection locked="0"/>
    </xf>
    <xf numFmtId="49" fontId="55" fillId="4" borderId="21" xfId="0" applyNumberFormat="1" applyFont="1" applyFill="1" applyBorder="1" applyAlignment="1" applyProtection="1">
      <protection locked="0"/>
    </xf>
    <xf numFmtId="1" fontId="56" fillId="4" borderId="21" xfId="0" applyNumberFormat="1" applyFont="1" applyFill="1" applyBorder="1" applyAlignment="1" applyProtection="1">
      <alignment horizontal="center"/>
      <protection locked="0"/>
    </xf>
    <xf numFmtId="49" fontId="55" fillId="4" borderId="21" xfId="0" applyNumberFormat="1" applyFont="1" applyFill="1" applyBorder="1" applyAlignment="1" applyProtection="1">
      <alignment horizontal="center"/>
      <protection locked="0"/>
    </xf>
    <xf numFmtId="0" fontId="56" fillId="4" borderId="21" xfId="0" applyNumberFormat="1" applyFont="1" applyFill="1" applyBorder="1" applyAlignment="1" applyProtection="1">
      <alignment horizontal="center" vertical="center"/>
      <protection locked="0"/>
    </xf>
    <xf numFmtId="0" fontId="44" fillId="2" borderId="21" xfId="0" applyFont="1" applyFill="1" applyBorder="1" applyAlignment="1" applyProtection="1"/>
    <xf numFmtId="0" fontId="44" fillId="2" borderId="0" xfId="0" applyFont="1" applyFill="1" applyBorder="1" applyAlignment="1" applyProtection="1"/>
    <xf numFmtId="0" fontId="36" fillId="22" borderId="22" xfId="0" applyFont="1" applyFill="1" applyBorder="1" applyProtection="1"/>
    <xf numFmtId="0" fontId="36" fillId="22" borderId="0" xfId="0" applyFont="1" applyFill="1" applyBorder="1" applyProtection="1"/>
    <xf numFmtId="0" fontId="36" fillId="22" borderId="23" xfId="0" applyFont="1" applyFill="1" applyBorder="1" applyProtection="1"/>
    <xf numFmtId="0" fontId="78" fillId="22" borderId="0" xfId="0" applyFont="1" applyFill="1" applyBorder="1" applyProtection="1"/>
    <xf numFmtId="0" fontId="36" fillId="22" borderId="0" xfId="0" applyFont="1" applyFill="1" applyBorder="1"/>
    <xf numFmtId="0" fontId="79" fillId="22" borderId="24" xfId="1" applyFont="1" applyFill="1" applyBorder="1" applyAlignment="1" applyProtection="1"/>
    <xf numFmtId="0" fontId="79" fillId="22" borderId="22" xfId="1" applyFont="1" applyFill="1" applyBorder="1" applyAlignment="1" applyProtection="1"/>
    <xf numFmtId="0" fontId="36" fillId="22" borderId="14" xfId="0" applyFont="1" applyFill="1" applyBorder="1" applyProtection="1"/>
    <xf numFmtId="0" fontId="36" fillId="22" borderId="15" xfId="0" applyFont="1" applyFill="1" applyBorder="1" applyProtection="1"/>
    <xf numFmtId="0" fontId="36" fillId="22" borderId="23" xfId="0" applyFont="1" applyFill="1" applyBorder="1"/>
    <xf numFmtId="0" fontId="36" fillId="22" borderId="21" xfId="0" applyFont="1" applyFill="1" applyBorder="1"/>
    <xf numFmtId="0" fontId="36" fillId="22" borderId="21" xfId="0" applyFont="1" applyFill="1" applyBorder="1" applyProtection="1"/>
    <xf numFmtId="0" fontId="36" fillId="22" borderId="16" xfId="0" applyFont="1" applyFill="1" applyBorder="1" applyProtection="1"/>
    <xf numFmtId="0" fontId="36" fillId="10" borderId="34" xfId="0" applyFont="1" applyFill="1" applyBorder="1" applyAlignment="1">
      <alignment horizontal="center"/>
    </xf>
    <xf numFmtId="0" fontId="36" fillId="10" borderId="0" xfId="0" applyFont="1" applyFill="1" applyBorder="1"/>
    <xf numFmtId="0" fontId="37" fillId="4" borderId="0" xfId="0" applyFont="1" applyFill="1" applyBorder="1" applyAlignment="1">
      <alignment horizontal="right"/>
    </xf>
    <xf numFmtId="164" fontId="47" fillId="4" borderId="0" xfId="0" applyNumberFormat="1" applyFont="1" applyFill="1" applyBorder="1" applyAlignment="1">
      <alignment horizontal="right"/>
    </xf>
    <xf numFmtId="0" fontId="78" fillId="4" borderId="0" xfId="0" applyFont="1" applyFill="1" applyBorder="1" applyProtection="1"/>
    <xf numFmtId="0" fontId="36" fillId="22" borderId="24" xfId="0" applyFont="1" applyFill="1" applyBorder="1" applyProtection="1"/>
    <xf numFmtId="0" fontId="37" fillId="22" borderId="21" xfId="0" applyFont="1" applyFill="1" applyBorder="1" applyAlignment="1">
      <alignment horizontal="right"/>
    </xf>
    <xf numFmtId="3" fontId="47" fillId="22" borderId="21" xfId="0" applyNumberFormat="1" applyFont="1" applyFill="1" applyBorder="1" applyAlignment="1">
      <alignment horizontal="right"/>
    </xf>
    <xf numFmtId="0" fontId="66" fillId="22" borderId="21" xfId="0" applyFont="1" applyFill="1" applyBorder="1" applyAlignment="1">
      <alignment horizontal="right"/>
    </xf>
    <xf numFmtId="164" fontId="47" fillId="22" borderId="21" xfId="0" applyNumberFormat="1" applyFont="1" applyFill="1" applyBorder="1" applyAlignment="1">
      <alignment horizontal="right"/>
    </xf>
    <xf numFmtId="0" fontId="78" fillId="22" borderId="21" xfId="0" applyFont="1" applyFill="1" applyBorder="1" applyProtection="1"/>
    <xf numFmtId="0" fontId="36" fillId="4" borderId="39" xfId="0" applyFont="1" applyFill="1" applyBorder="1"/>
    <xf numFmtId="0" fontId="36" fillId="22" borderId="17" xfId="0" applyFont="1" applyFill="1" applyBorder="1" applyProtection="1"/>
    <xf numFmtId="0" fontId="36" fillId="4" borderId="17" xfId="0" applyFont="1" applyFill="1" applyBorder="1" applyAlignment="1" applyProtection="1"/>
    <xf numFmtId="0" fontId="36" fillId="4" borderId="23" xfId="0" applyFont="1" applyFill="1" applyBorder="1" applyAlignment="1" applyProtection="1"/>
    <xf numFmtId="0" fontId="36" fillId="4" borderId="0" xfId="0" applyFont="1" applyFill="1" applyBorder="1" applyAlignment="1" applyProtection="1"/>
    <xf numFmtId="0" fontId="42" fillId="22" borderId="17" xfId="0" applyFont="1" applyFill="1" applyBorder="1" applyAlignment="1">
      <alignment vertical="center"/>
    </xf>
    <xf numFmtId="0" fontId="0" fillId="22" borderId="0" xfId="0" applyFill="1" applyBorder="1" applyAlignment="1"/>
    <xf numFmtId="0" fontId="115" fillId="10" borderId="113" xfId="0" applyFont="1" applyFill="1" applyBorder="1" applyAlignment="1">
      <alignment horizontal="right"/>
    </xf>
    <xf numFmtId="0" fontId="115" fillId="10" borderId="114" xfId="0" applyFont="1" applyFill="1" applyBorder="1" applyAlignment="1">
      <alignment horizontal="right"/>
    </xf>
    <xf numFmtId="0" fontId="115" fillId="10" borderId="115" xfId="0" applyFont="1" applyFill="1" applyBorder="1" applyAlignment="1">
      <alignment horizontal="right"/>
    </xf>
    <xf numFmtId="0" fontId="57" fillId="7" borderId="0" xfId="0" applyFont="1" applyFill="1" applyBorder="1" applyAlignment="1">
      <alignment vertical="top"/>
    </xf>
    <xf numFmtId="0" fontId="57" fillId="7" borderId="21" xfId="0" applyFont="1" applyFill="1" applyBorder="1" applyAlignment="1">
      <alignment vertical="top"/>
    </xf>
    <xf numFmtId="0" fontId="75" fillId="3" borderId="28" xfId="0" applyFont="1" applyFill="1" applyBorder="1" applyAlignment="1">
      <alignment horizontal="center" vertical="center"/>
    </xf>
    <xf numFmtId="0" fontId="87" fillId="22" borderId="21" xfId="0" applyFont="1" applyFill="1" applyBorder="1" applyAlignment="1" applyProtection="1">
      <alignment horizontal="center"/>
    </xf>
    <xf numFmtId="164" fontId="56" fillId="22" borderId="21" xfId="0" applyNumberFormat="1" applyFont="1" applyFill="1" applyBorder="1" applyAlignment="1">
      <alignment horizontal="right"/>
    </xf>
    <xf numFmtId="0" fontId="89" fillId="22" borderId="21" xfId="1" applyFont="1" applyFill="1" applyBorder="1" applyAlignment="1" applyProtection="1">
      <alignment horizontal="center"/>
    </xf>
    <xf numFmtId="0" fontId="89" fillId="22" borderId="21" xfId="1" quotePrefix="1" applyFont="1" applyFill="1" applyBorder="1" applyAlignment="1" applyProtection="1">
      <alignment horizontal="center"/>
    </xf>
    <xf numFmtId="0" fontId="36" fillId="22" borderId="24" xfId="0" applyFont="1" applyFill="1" applyBorder="1"/>
    <xf numFmtId="0" fontId="87" fillId="22" borderId="17" xfId="0" applyFont="1" applyFill="1" applyBorder="1" applyAlignment="1" applyProtection="1">
      <alignment horizontal="center"/>
    </xf>
    <xf numFmtId="0" fontId="36" fillId="22" borderId="22" xfId="0" applyFont="1" applyFill="1" applyBorder="1"/>
    <xf numFmtId="0" fontId="36" fillId="22" borderId="14" xfId="0" applyFont="1" applyFill="1" applyBorder="1"/>
    <xf numFmtId="10" fontId="86" fillId="23" borderId="28" xfId="0" applyNumberFormat="1" applyFont="1" applyFill="1" applyBorder="1" applyAlignment="1"/>
    <xf numFmtId="0" fontId="36" fillId="23" borderId="32" xfId="0" applyFont="1" applyFill="1" applyBorder="1"/>
    <xf numFmtId="0" fontId="36" fillId="23" borderId="35" xfId="0" applyFont="1" applyFill="1" applyBorder="1"/>
    <xf numFmtId="0" fontId="64" fillId="23" borderId="35" xfId="0" applyFont="1" applyFill="1" applyBorder="1"/>
    <xf numFmtId="0" fontId="73" fillId="23" borderId="30" xfId="0" applyFont="1" applyFill="1" applyBorder="1"/>
    <xf numFmtId="3" fontId="118" fillId="23" borderId="29" xfId="0" applyNumberFormat="1" applyFont="1" applyFill="1" applyBorder="1" applyAlignment="1" applyProtection="1">
      <alignment horizontal="left"/>
      <protection locked="0"/>
    </xf>
    <xf numFmtId="3" fontId="119" fillId="23" borderId="29" xfId="0" applyNumberFormat="1" applyFont="1" applyFill="1" applyBorder="1" applyAlignment="1" applyProtection="1">
      <alignment horizontal="center"/>
      <protection locked="0"/>
    </xf>
    <xf numFmtId="166" fontId="118" fillId="23" borderId="29" xfId="0" applyNumberFormat="1" applyFont="1" applyFill="1" applyBorder="1" applyAlignment="1" applyProtection="1">
      <alignment horizontal="center" vertical="center"/>
      <protection locked="0"/>
    </xf>
    <xf numFmtId="3" fontId="73" fillId="23" borderId="29" xfId="0" applyNumberFormat="1" applyFont="1" applyFill="1" applyBorder="1" applyAlignment="1" applyProtection="1">
      <protection locked="0"/>
    </xf>
    <xf numFmtId="0" fontId="73" fillId="23" borderId="33" xfId="0" applyFont="1" applyFill="1" applyBorder="1"/>
    <xf numFmtId="0" fontId="36" fillId="23" borderId="34" xfId="0" applyFont="1" applyFill="1" applyBorder="1"/>
    <xf numFmtId="0" fontId="64" fillId="23" borderId="34" xfId="0" applyFont="1" applyFill="1" applyBorder="1"/>
    <xf numFmtId="0" fontId="36" fillId="23" borderId="0" xfId="0" applyFont="1" applyFill="1" applyBorder="1" applyAlignment="1" applyProtection="1">
      <alignment horizontal="left"/>
    </xf>
    <xf numFmtId="0" fontId="87" fillId="23" borderId="0" xfId="0" applyFont="1" applyFill="1" applyBorder="1" applyAlignment="1" applyProtection="1">
      <alignment horizontal="center"/>
    </xf>
    <xf numFmtId="0" fontId="66" fillId="21" borderId="57" xfId="0" applyFont="1" applyFill="1" applyBorder="1" applyAlignment="1">
      <alignment vertical="center"/>
    </xf>
    <xf numFmtId="0" fontId="84" fillId="21" borderId="57" xfId="0" applyFont="1" applyFill="1" applyBorder="1" applyAlignment="1" applyProtection="1">
      <alignment horizontal="left" vertical="center"/>
    </xf>
    <xf numFmtId="10" fontId="86" fillId="21" borderId="57" xfId="0" applyNumberFormat="1" applyFont="1" applyFill="1" applyBorder="1" applyAlignment="1">
      <alignment vertical="center"/>
    </xf>
    <xf numFmtId="10" fontId="86" fillId="21" borderId="38" xfId="0" applyNumberFormat="1" applyFont="1" applyFill="1" applyBorder="1" applyAlignment="1">
      <alignment vertical="center"/>
    </xf>
    <xf numFmtId="0" fontId="115" fillId="16" borderId="63" xfId="0" applyFont="1" applyFill="1" applyBorder="1" applyAlignment="1">
      <alignment vertical="center"/>
    </xf>
    <xf numFmtId="0" fontId="63" fillId="16" borderId="57" xfId="0" applyFont="1" applyFill="1" applyBorder="1" applyAlignment="1">
      <alignment vertical="center"/>
    </xf>
    <xf numFmtId="0" fontId="73" fillId="16" borderId="57" xfId="0" applyFont="1" applyFill="1" applyBorder="1" applyAlignment="1" applyProtection="1">
      <alignment horizontal="left" vertical="center"/>
    </xf>
    <xf numFmtId="10" fontId="76" fillId="16" borderId="57" xfId="0" applyNumberFormat="1" applyFont="1" applyFill="1" applyBorder="1" applyAlignment="1">
      <alignment vertical="center"/>
    </xf>
    <xf numFmtId="10" fontId="76" fillId="16" borderId="38" xfId="0" applyNumberFormat="1" applyFont="1" applyFill="1" applyBorder="1" applyAlignment="1">
      <alignment vertical="center"/>
    </xf>
    <xf numFmtId="3" fontId="97" fillId="23" borderId="0" xfId="0" applyNumberFormat="1" applyFont="1" applyFill="1" applyBorder="1" applyAlignment="1" applyProtection="1">
      <alignment horizontal="left"/>
      <protection locked="0"/>
    </xf>
    <xf numFmtId="3" fontId="57" fillId="23" borderId="0" xfId="0" applyNumberFormat="1" applyFont="1" applyFill="1" applyBorder="1" applyAlignment="1" applyProtection="1">
      <alignment horizontal="center"/>
      <protection locked="0"/>
    </xf>
    <xf numFmtId="166" fontId="83" fillId="23" borderId="0" xfId="0" applyNumberFormat="1" applyFont="1" applyFill="1" applyBorder="1" applyAlignment="1" applyProtection="1">
      <alignment horizontal="center" vertical="center"/>
      <protection locked="0"/>
    </xf>
    <xf numFmtId="3" fontId="64" fillId="23" borderId="0" xfId="0" applyNumberFormat="1" applyFont="1" applyFill="1" applyBorder="1" applyAlignment="1" applyProtection="1">
      <protection locked="0"/>
    </xf>
    <xf numFmtId="0" fontId="64" fillId="23" borderId="30" xfId="0" applyFont="1" applyFill="1" applyBorder="1"/>
    <xf numFmtId="0" fontId="64" fillId="23" borderId="33" xfId="0" applyFont="1" applyFill="1" applyBorder="1"/>
    <xf numFmtId="3" fontId="97" fillId="23" borderId="21" xfId="0" applyNumberFormat="1" applyFont="1" applyFill="1" applyBorder="1" applyAlignment="1" applyProtection="1">
      <alignment horizontal="left"/>
      <protection locked="0"/>
    </xf>
    <xf numFmtId="3" fontId="57" fillId="23" borderId="21" xfId="0" applyNumberFormat="1" applyFont="1" applyFill="1" applyBorder="1" applyAlignment="1" applyProtection="1">
      <alignment horizontal="center"/>
      <protection locked="0"/>
    </xf>
    <xf numFmtId="166" fontId="83" fillId="23" borderId="21" xfId="0" applyNumberFormat="1" applyFont="1" applyFill="1" applyBorder="1" applyAlignment="1" applyProtection="1">
      <alignment horizontal="center" vertical="center"/>
      <protection locked="0"/>
    </xf>
    <xf numFmtId="3" fontId="64" fillId="23" borderId="21" xfId="0" applyNumberFormat="1" applyFont="1" applyFill="1" applyBorder="1" applyAlignment="1" applyProtection="1">
      <protection locked="0"/>
    </xf>
    <xf numFmtId="3" fontId="98" fillId="23" borderId="29" xfId="0" applyNumberFormat="1" applyFont="1" applyFill="1" applyBorder="1" applyAlignment="1" applyProtection="1">
      <alignment horizontal="left"/>
      <protection locked="0"/>
    </xf>
    <xf numFmtId="3" fontId="57" fillId="23" borderId="29" xfId="0" applyNumberFormat="1" applyFont="1" applyFill="1" applyBorder="1" applyAlignment="1" applyProtection="1">
      <alignment horizontal="center"/>
      <protection locked="0"/>
    </xf>
    <xf numFmtId="166" fontId="83" fillId="23" borderId="29" xfId="0" applyNumberFormat="1" applyFont="1" applyFill="1" applyBorder="1" applyAlignment="1" applyProtection="1">
      <alignment horizontal="center" vertical="center"/>
      <protection locked="0"/>
    </xf>
    <xf numFmtId="3" fontId="64" fillId="23" borderId="29" xfId="0" applyNumberFormat="1" applyFont="1" applyFill="1" applyBorder="1" applyAlignment="1" applyProtection="1">
      <protection locked="0"/>
    </xf>
    <xf numFmtId="3" fontId="98" fillId="23" borderId="21" xfId="0" applyNumberFormat="1" applyFont="1" applyFill="1" applyBorder="1" applyAlignment="1" applyProtection="1">
      <alignment horizontal="left"/>
      <protection locked="0"/>
    </xf>
    <xf numFmtId="0" fontId="36" fillId="15" borderId="33" xfId="0" applyFont="1" applyFill="1" applyBorder="1"/>
    <xf numFmtId="3" fontId="98" fillId="15" borderId="0" xfId="0" applyNumberFormat="1" applyFont="1" applyFill="1" applyBorder="1" applyAlignment="1" applyProtection="1">
      <alignment horizontal="left"/>
      <protection locked="0"/>
    </xf>
    <xf numFmtId="0" fontId="120" fillId="21" borderId="57" xfId="0" applyFont="1" applyFill="1" applyBorder="1" applyAlignment="1">
      <alignment vertical="center"/>
    </xf>
    <xf numFmtId="0" fontId="36" fillId="17" borderId="30" xfId="0" applyFont="1" applyFill="1" applyBorder="1"/>
    <xf numFmtId="0" fontId="36" fillId="17" borderId="29" xfId="0" applyFont="1" applyFill="1" applyBorder="1"/>
    <xf numFmtId="0" fontId="36" fillId="4" borderId="17" xfId="0" applyFont="1" applyFill="1" applyBorder="1" applyAlignment="1"/>
    <xf numFmtId="0" fontId="36" fillId="4" borderId="0" xfId="0" applyFont="1" applyFill="1" applyBorder="1" applyAlignment="1"/>
    <xf numFmtId="0" fontId="36" fillId="4" borderId="15" xfId="0" applyFont="1" applyFill="1" applyBorder="1" applyAlignment="1"/>
    <xf numFmtId="0" fontId="68" fillId="22" borderId="22" xfId="0" applyFont="1" applyFill="1" applyBorder="1" applyProtection="1"/>
    <xf numFmtId="0" fontId="67" fillId="22" borderId="21" xfId="0" applyFont="1" applyFill="1" applyBorder="1" applyProtection="1"/>
    <xf numFmtId="0" fontId="66" fillId="16" borderId="83" xfId="0" applyFont="1" applyFill="1" applyBorder="1" applyAlignment="1">
      <alignment horizontal="center" vertical="center"/>
    </xf>
    <xf numFmtId="0" fontId="68" fillId="4" borderId="22" xfId="0" applyFont="1" applyFill="1" applyBorder="1" applyProtection="1"/>
    <xf numFmtId="0" fontId="68" fillId="4" borderId="0" xfId="0" applyFont="1" applyFill="1" applyBorder="1" applyProtection="1"/>
    <xf numFmtId="49" fontId="61" fillId="4" borderId="0" xfId="0" applyNumberFormat="1" applyFont="1" applyFill="1" applyBorder="1" applyAlignment="1" applyProtection="1">
      <alignment vertical="center"/>
    </xf>
    <xf numFmtId="49" fontId="62" fillId="4" borderId="0" xfId="0" applyNumberFormat="1" applyFont="1" applyFill="1" applyBorder="1" applyAlignment="1" applyProtection="1"/>
    <xf numFmtId="49" fontId="61" fillId="4" borderId="0" xfId="0" applyNumberFormat="1" applyFont="1" applyFill="1" applyBorder="1" applyAlignment="1" applyProtection="1"/>
    <xf numFmtId="0" fontId="42" fillId="4" borderId="15" xfId="0" applyFont="1" applyFill="1" applyBorder="1" applyAlignment="1" applyProtection="1"/>
    <xf numFmtId="0" fontId="68" fillId="4" borderId="21" xfId="0" applyFont="1" applyFill="1" applyBorder="1" applyProtection="1"/>
    <xf numFmtId="0" fontId="36" fillId="4" borderId="16" xfId="0" applyFont="1" applyFill="1" applyBorder="1" applyProtection="1"/>
    <xf numFmtId="0" fontId="36" fillId="4" borderId="62" xfId="0" applyFont="1" applyFill="1" applyBorder="1" applyProtection="1"/>
    <xf numFmtId="0" fontId="71" fillId="3" borderId="27" xfId="0" applyFont="1" applyFill="1" applyBorder="1" applyAlignment="1" applyProtection="1">
      <alignment horizontal="right"/>
    </xf>
    <xf numFmtId="10" fontId="71" fillId="3" borderId="27" xfId="0" applyNumberFormat="1" applyFont="1" applyFill="1" applyBorder="1" applyAlignment="1">
      <alignment vertical="center" shrinkToFit="1"/>
    </xf>
    <xf numFmtId="0" fontId="41" fillId="3" borderId="27" xfId="0" applyFont="1" applyFill="1" applyBorder="1" applyAlignment="1" applyProtection="1">
      <alignment horizontal="right"/>
    </xf>
    <xf numFmtId="10" fontId="41" fillId="3" borderId="27" xfId="0" applyNumberFormat="1" applyFont="1" applyFill="1" applyBorder="1" applyAlignment="1">
      <alignment vertical="center" shrinkToFit="1"/>
    </xf>
    <xf numFmtId="3" fontId="71" fillId="3" borderId="27" xfId="0" applyNumberFormat="1" applyFont="1" applyFill="1" applyBorder="1" applyAlignment="1">
      <alignment vertical="center" shrinkToFit="1"/>
    </xf>
    <xf numFmtId="0" fontId="47" fillId="3" borderId="27" xfId="0" applyFont="1" applyFill="1" applyBorder="1" applyAlignment="1" applyProtection="1">
      <alignment horizontal="right"/>
    </xf>
    <xf numFmtId="0" fontId="85" fillId="3" borderId="0" xfId="0" applyFont="1" applyFill="1" applyBorder="1" applyAlignment="1">
      <alignment vertical="center" shrinkToFit="1"/>
    </xf>
    <xf numFmtId="0" fontId="36" fillId="3" borderId="0" xfId="0" applyFont="1" applyFill="1" applyBorder="1" applyAlignment="1">
      <alignment vertical="center" shrinkToFit="1"/>
    </xf>
    <xf numFmtId="3" fontId="41" fillId="3" borderId="27" xfId="0" applyNumberFormat="1" applyFont="1" applyFill="1" applyBorder="1" applyAlignment="1">
      <alignment vertical="center" shrinkToFit="1"/>
    </xf>
    <xf numFmtId="4" fontId="41" fillId="3" borderId="27" xfId="0" applyNumberFormat="1" applyFont="1" applyFill="1" applyBorder="1" applyAlignment="1">
      <alignment vertical="center" shrinkToFit="1"/>
    </xf>
    <xf numFmtId="0" fontId="85" fillId="3" borderId="22" xfId="0" applyFont="1" applyFill="1" applyBorder="1" applyAlignment="1">
      <alignment vertical="center" shrinkToFit="1"/>
    </xf>
    <xf numFmtId="0" fontId="36" fillId="3" borderId="15" xfId="0" applyFont="1" applyFill="1" applyBorder="1" applyAlignment="1">
      <alignment vertical="center" shrinkToFit="1"/>
    </xf>
    <xf numFmtId="0" fontId="36" fillId="3" borderId="21" xfId="0" applyFont="1" applyFill="1" applyBorder="1" applyAlignment="1">
      <alignment vertical="center" shrinkToFit="1"/>
    </xf>
    <xf numFmtId="164" fontId="71" fillId="4" borderId="116" xfId="0" applyNumberFormat="1" applyFont="1" applyFill="1" applyBorder="1" applyAlignment="1">
      <alignment horizontal="right" shrinkToFit="1"/>
    </xf>
    <xf numFmtId="164" fontId="71" fillId="4" borderId="117" xfId="0" applyNumberFormat="1" applyFont="1" applyFill="1" applyBorder="1" applyAlignment="1">
      <alignment horizontal="right" shrinkToFit="1"/>
    </xf>
    <xf numFmtId="3" fontId="41" fillId="4" borderId="51" xfId="0" applyNumberFormat="1" applyFont="1" applyFill="1" applyBorder="1" applyAlignment="1">
      <alignment horizontal="right" shrinkToFit="1"/>
    </xf>
    <xf numFmtId="3" fontId="41" fillId="4" borderId="51" xfId="0" applyNumberFormat="1" applyFont="1" applyFill="1" applyBorder="1" applyAlignment="1">
      <alignment shrinkToFit="1"/>
    </xf>
    <xf numFmtId="3" fontId="41" fillId="7" borderId="0" xfId="0" applyNumberFormat="1" applyFont="1" applyFill="1" applyBorder="1" applyAlignment="1">
      <alignment vertical="center" shrinkToFit="1"/>
    </xf>
    <xf numFmtId="0" fontId="109" fillId="7" borderId="0" xfId="0" applyFont="1" applyFill="1" applyBorder="1" applyAlignment="1" applyProtection="1">
      <alignment horizontal="left" shrinkToFit="1"/>
    </xf>
    <xf numFmtId="3" fontId="104" fillId="7" borderId="0" xfId="0" applyNumberFormat="1" applyFont="1" applyFill="1" applyBorder="1" applyAlignment="1">
      <alignment vertical="center"/>
    </xf>
    <xf numFmtId="167" fontId="74" fillId="3" borderId="42" xfId="0" applyNumberFormat="1" applyFont="1" applyFill="1" applyBorder="1" applyAlignment="1" applyProtection="1">
      <alignment horizontal="right" shrinkToFit="1"/>
      <protection locked="0"/>
    </xf>
    <xf numFmtId="0" fontId="87" fillId="10" borderId="57" xfId="0" applyFont="1" applyFill="1" applyBorder="1" applyAlignment="1" applyProtection="1">
      <alignment horizontal="right" shrinkToFit="1"/>
    </xf>
    <xf numFmtId="0" fontId="43" fillId="4" borderId="0" xfId="0" applyFont="1" applyFill="1" applyBorder="1" applyAlignment="1" applyProtection="1"/>
    <xf numFmtId="0" fontId="68" fillId="4" borderId="17" xfId="0" applyFont="1" applyFill="1" applyBorder="1" applyAlignment="1" applyProtection="1"/>
    <xf numFmtId="0" fontId="43" fillId="4" borderId="17" xfId="0" applyFont="1" applyFill="1" applyBorder="1" applyAlignment="1" applyProtection="1"/>
    <xf numFmtId="0" fontId="68" fillId="22" borderId="15" xfId="0" applyFont="1" applyFill="1" applyBorder="1" applyAlignment="1" applyProtection="1"/>
    <xf numFmtId="0" fontId="43" fillId="22" borderId="15" xfId="0" applyFont="1" applyFill="1" applyBorder="1" applyAlignment="1" applyProtection="1"/>
    <xf numFmtId="0" fontId="68" fillId="22" borderId="0" xfId="0" applyFont="1" applyFill="1" applyBorder="1" applyProtection="1"/>
    <xf numFmtId="0" fontId="111" fillId="22" borderId="15" xfId="0" applyFont="1" applyFill="1" applyBorder="1" applyAlignment="1" applyProtection="1"/>
    <xf numFmtId="0" fontId="111" fillId="4" borderId="0" xfId="0" applyFont="1" applyFill="1" applyBorder="1" applyAlignment="1" applyProtection="1"/>
    <xf numFmtId="0" fontId="36" fillId="10" borderId="34" xfId="0" applyFont="1" applyFill="1" applyBorder="1" applyProtection="1"/>
    <xf numFmtId="0" fontId="110" fillId="4" borderId="28" xfId="1" applyFont="1" applyFill="1" applyBorder="1" applyAlignment="1" applyProtection="1">
      <alignment horizontal="center"/>
    </xf>
    <xf numFmtId="0" fontId="80" fillId="4" borderId="28" xfId="1" applyFont="1" applyFill="1" applyBorder="1" applyAlignment="1" applyProtection="1"/>
    <xf numFmtId="0" fontId="81" fillId="4" borderId="28" xfId="1" applyFont="1" applyFill="1" applyBorder="1" applyAlignment="1" applyProtection="1"/>
    <xf numFmtId="0" fontId="80" fillId="4" borderId="28" xfId="1" applyFont="1" applyFill="1" applyBorder="1" applyAlignment="1" applyProtection="1">
      <alignment horizontal="right"/>
    </xf>
    <xf numFmtId="0" fontId="47" fillId="22" borderId="0" xfId="0" applyFont="1" applyFill="1" applyBorder="1" applyProtection="1"/>
    <xf numFmtId="0" fontId="111" fillId="4" borderId="17" xfId="0" applyFont="1" applyFill="1" applyBorder="1" applyAlignment="1" applyProtection="1"/>
    <xf numFmtId="49" fontId="55" fillId="2" borderId="22" xfId="0" applyNumberFormat="1" applyFont="1" applyFill="1" applyBorder="1" applyAlignment="1" applyProtection="1"/>
    <xf numFmtId="1" fontId="56" fillId="2" borderId="22" xfId="0" applyNumberFormat="1" applyFont="1" applyFill="1" applyBorder="1" applyAlignment="1" applyProtection="1">
      <alignment horizontal="center"/>
    </xf>
    <xf numFmtId="49" fontId="55" fillId="2" borderId="22" xfId="0" applyNumberFormat="1" applyFont="1" applyFill="1" applyBorder="1" applyAlignment="1" applyProtection="1">
      <alignment horizontal="center"/>
    </xf>
    <xf numFmtId="0" fontId="56" fillId="2" borderId="22" xfId="0" applyNumberFormat="1" applyFont="1" applyFill="1" applyBorder="1" applyAlignment="1" applyProtection="1">
      <alignment horizontal="center" vertical="center"/>
    </xf>
    <xf numFmtId="49" fontId="50" fillId="2" borderId="21" xfId="0" applyNumberFormat="1" applyFont="1" applyFill="1" applyBorder="1" applyAlignment="1" applyProtection="1"/>
    <xf numFmtId="1" fontId="51" fillId="2" borderId="21" xfId="0" applyNumberFormat="1" applyFont="1" applyFill="1" applyBorder="1" applyAlignment="1" applyProtection="1">
      <alignment horizontal="center"/>
    </xf>
    <xf numFmtId="49" fontId="50" fillId="2" borderId="21" xfId="0" applyNumberFormat="1" applyFont="1" applyFill="1" applyBorder="1" applyAlignment="1" applyProtection="1">
      <alignment horizontal="center"/>
    </xf>
    <xf numFmtId="0" fontId="51" fillId="2" borderId="21" xfId="0" applyNumberFormat="1" applyFont="1" applyFill="1" applyBorder="1" applyAlignment="1" applyProtection="1">
      <alignment horizontal="center" vertical="center"/>
    </xf>
    <xf numFmtId="0" fontId="64" fillId="7" borderId="0" xfId="0" applyFont="1" applyFill="1" applyBorder="1" applyAlignment="1">
      <alignment vertical="top"/>
    </xf>
    <xf numFmtId="0" fontId="40" fillId="7" borderId="0" xfId="0" applyFont="1" applyFill="1" applyBorder="1" applyAlignment="1">
      <alignment vertical="top"/>
    </xf>
    <xf numFmtId="0" fontId="115" fillId="10" borderId="127" xfId="0" applyFont="1" applyFill="1" applyBorder="1" applyAlignment="1">
      <alignment horizontal="right"/>
    </xf>
    <xf numFmtId="164" fontId="47" fillId="4" borderId="141" xfId="0" applyNumberFormat="1" applyFont="1" applyFill="1" applyBorder="1" applyAlignment="1">
      <alignment horizontal="right" shrinkToFit="1"/>
    </xf>
    <xf numFmtId="164" fontId="47" fillId="4" borderId="142" xfId="0" applyNumberFormat="1" applyFont="1" applyFill="1" applyBorder="1" applyAlignment="1">
      <alignment horizontal="right" shrinkToFit="1"/>
    </xf>
    <xf numFmtId="3" fontId="47" fillId="4" borderId="115" xfId="0" applyNumberFormat="1" applyFont="1" applyFill="1" applyBorder="1" applyAlignment="1">
      <alignment horizontal="right" shrinkToFit="1"/>
    </xf>
    <xf numFmtId="3" fontId="47" fillId="4" borderId="127" xfId="0" applyNumberFormat="1" applyFont="1" applyFill="1" applyBorder="1" applyAlignment="1">
      <alignment horizontal="right" shrinkToFit="1"/>
    </xf>
    <xf numFmtId="0" fontId="115" fillId="10" borderId="115" xfId="0" applyFont="1" applyFill="1" applyBorder="1" applyAlignment="1">
      <alignment horizontal="right" shrinkToFit="1"/>
    </xf>
    <xf numFmtId="0" fontId="63" fillId="10" borderId="127" xfId="0" applyFont="1" applyFill="1" applyBorder="1" applyAlignment="1">
      <alignment horizontal="right" shrinkToFit="1"/>
    </xf>
    <xf numFmtId="49" fontId="50" fillId="4" borderId="0" xfId="0" applyNumberFormat="1" applyFont="1" applyFill="1" applyBorder="1" applyAlignment="1" applyProtection="1">
      <alignment horizontal="center"/>
    </xf>
    <xf numFmtId="49" fontId="56" fillId="3" borderId="111" xfId="0" applyNumberFormat="1" applyFont="1" applyFill="1" applyBorder="1" applyAlignment="1" applyProtection="1">
      <alignment horizontal="center" vertical="center"/>
      <protection locked="0"/>
    </xf>
    <xf numFmtId="49" fontId="56" fillId="3" borderId="39" xfId="0" applyNumberFormat="1" applyFont="1" applyFill="1" applyBorder="1" applyAlignment="1" applyProtection="1">
      <alignment horizontal="center" vertical="center"/>
      <protection locked="0"/>
    </xf>
    <xf numFmtId="49" fontId="57" fillId="4" borderId="0" xfId="0" applyNumberFormat="1" applyFont="1" applyFill="1" applyBorder="1" applyAlignment="1" applyProtection="1">
      <alignment horizontal="center"/>
    </xf>
    <xf numFmtId="0" fontId="66" fillId="10" borderId="63" xfId="0" applyFont="1" applyFill="1" applyBorder="1" applyAlignment="1">
      <alignment horizontal="center" vertical="center"/>
    </xf>
    <xf numFmtId="0" fontId="66" fillId="10" borderId="57" xfId="0" applyFont="1" applyFill="1" applyBorder="1" applyAlignment="1">
      <alignment horizontal="center" vertical="center"/>
    </xf>
    <xf numFmtId="0" fontId="66" fillId="10" borderId="38" xfId="0" applyFont="1" applyFill="1" applyBorder="1" applyAlignment="1">
      <alignment horizontal="center" vertical="center"/>
    </xf>
    <xf numFmtId="0" fontId="37" fillId="4" borderId="24" xfId="0" applyNumberFormat="1" applyFont="1" applyFill="1" applyBorder="1" applyAlignment="1" applyProtection="1">
      <alignment horizontal="center" vertical="center"/>
    </xf>
    <xf numFmtId="0" fontId="37" fillId="4" borderId="22" xfId="0" applyNumberFormat="1" applyFont="1" applyFill="1" applyBorder="1" applyAlignment="1" applyProtection="1">
      <alignment horizontal="center" vertical="center"/>
    </xf>
    <xf numFmtId="49" fontId="38" fillId="4" borderId="22" xfId="0" applyNumberFormat="1" applyFont="1" applyFill="1" applyBorder="1" applyAlignment="1" applyProtection="1">
      <alignment horizontal="left" vertical="center"/>
    </xf>
    <xf numFmtId="49" fontId="39" fillId="4" borderId="22" xfId="0" applyNumberFormat="1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horizontal="center" vertical="center"/>
    </xf>
    <xf numFmtId="0" fontId="114" fillId="10" borderId="36" xfId="0" applyFont="1" applyFill="1" applyBorder="1" applyAlignment="1" applyProtection="1">
      <alignment horizontal="center" vertical="center"/>
    </xf>
    <xf numFmtId="0" fontId="114" fillId="10" borderId="28" xfId="0" applyFont="1" applyFill="1" applyBorder="1" applyAlignment="1" applyProtection="1">
      <alignment horizontal="center" vertical="center"/>
    </xf>
    <xf numFmtId="0" fontId="114" fillId="10" borderId="30" xfId="0" applyFont="1" applyFill="1" applyBorder="1" applyAlignment="1" applyProtection="1">
      <alignment horizontal="center" vertical="center"/>
    </xf>
    <xf numFmtId="0" fontId="114" fillId="10" borderId="29" xfId="0" applyFont="1" applyFill="1" applyBorder="1" applyAlignment="1" applyProtection="1">
      <alignment horizontal="center" vertical="center"/>
    </xf>
    <xf numFmtId="0" fontId="73" fillId="10" borderId="28" xfId="0" applyFont="1" applyFill="1" applyBorder="1" applyAlignment="1" applyProtection="1">
      <alignment horizontal="center" vertical="center"/>
    </xf>
    <xf numFmtId="0" fontId="73" fillId="10" borderId="29" xfId="0" applyFont="1" applyFill="1" applyBorder="1" applyAlignment="1" applyProtection="1">
      <alignment horizontal="center" vertical="center"/>
    </xf>
    <xf numFmtId="0" fontId="75" fillId="10" borderId="63" xfId="0" applyFont="1" applyFill="1" applyBorder="1" applyAlignment="1">
      <alignment horizontal="center" vertical="center"/>
    </xf>
    <xf numFmtId="0" fontId="75" fillId="10" borderId="57" xfId="0" applyFont="1" applyFill="1" applyBorder="1" applyAlignment="1">
      <alignment horizontal="center" vertical="center"/>
    </xf>
    <xf numFmtId="0" fontId="65" fillId="10" borderId="28" xfId="0" applyNumberFormat="1" applyFont="1" applyFill="1" applyBorder="1" applyAlignment="1" applyProtection="1">
      <alignment horizontal="left" vertical="center"/>
    </xf>
    <xf numFmtId="0" fontId="65" fillId="10" borderId="0" xfId="0" applyNumberFormat="1" applyFont="1" applyFill="1" applyBorder="1" applyAlignment="1" applyProtection="1">
      <alignment horizontal="left" vertical="center"/>
    </xf>
    <xf numFmtId="49" fontId="62" fillId="10" borderId="28" xfId="0" applyNumberFormat="1" applyFont="1" applyFill="1" applyBorder="1" applyAlignment="1" applyProtection="1">
      <alignment horizontal="right" vertical="center"/>
    </xf>
    <xf numFmtId="49" fontId="62" fillId="10" borderId="0" xfId="0" applyNumberFormat="1" applyFont="1" applyFill="1" applyBorder="1" applyAlignment="1" applyProtection="1">
      <alignment horizontal="right" vertical="center"/>
    </xf>
    <xf numFmtId="49" fontId="61" fillId="10" borderId="28" xfId="0" applyNumberFormat="1" applyFont="1" applyFill="1" applyBorder="1" applyAlignment="1" applyProtection="1">
      <alignment horizontal="center" vertical="center"/>
    </xf>
    <xf numFmtId="49" fontId="61" fillId="10" borderId="0" xfId="0" applyNumberFormat="1" applyFont="1" applyFill="1" applyBorder="1" applyAlignment="1" applyProtection="1">
      <alignment horizontal="center" vertical="center"/>
    </xf>
    <xf numFmtId="0" fontId="63" fillId="10" borderId="120" xfId="0" applyFont="1" applyFill="1" applyBorder="1" applyAlignment="1">
      <alignment horizontal="center" vertical="center"/>
    </xf>
    <xf numFmtId="0" fontId="63" fillId="10" borderId="119" xfId="0" applyFont="1" applyFill="1" applyBorder="1" applyAlignment="1">
      <alignment horizontal="center" vertical="center"/>
    </xf>
    <xf numFmtId="0" fontId="63" fillId="10" borderId="118" xfId="0" applyFont="1" applyFill="1" applyBorder="1" applyAlignment="1">
      <alignment horizontal="center" vertical="center"/>
    </xf>
    <xf numFmtId="49" fontId="116" fillId="10" borderId="28" xfId="0" applyNumberFormat="1" applyFont="1" applyFill="1" applyBorder="1" applyAlignment="1" applyProtection="1">
      <alignment horizontal="right" vertical="center"/>
    </xf>
    <xf numFmtId="49" fontId="116" fillId="10" borderId="0" xfId="0" applyNumberFormat="1" applyFont="1" applyFill="1" applyBorder="1" applyAlignment="1" applyProtection="1">
      <alignment horizontal="right" vertical="center"/>
    </xf>
    <xf numFmtId="0" fontId="65" fillId="10" borderId="28" xfId="0" applyNumberFormat="1" applyFont="1" applyFill="1" applyBorder="1" applyAlignment="1" applyProtection="1">
      <alignment horizontal="right" vertical="center"/>
    </xf>
    <xf numFmtId="0" fontId="65" fillId="10" borderId="0" xfId="0" applyNumberFormat="1" applyFont="1" applyFill="1" applyBorder="1" applyAlignment="1" applyProtection="1">
      <alignment horizontal="right" vertical="center"/>
    </xf>
    <xf numFmtId="49" fontId="66" fillId="13" borderId="63" xfId="0" applyNumberFormat="1" applyFont="1" applyFill="1" applyBorder="1" applyAlignment="1" applyProtection="1">
      <alignment horizontal="center" vertical="center"/>
      <protection locked="0"/>
    </xf>
    <xf numFmtId="49" fontId="66" fillId="13" borderId="57" xfId="0" applyNumberFormat="1" applyFont="1" applyFill="1" applyBorder="1" applyAlignment="1" applyProtection="1">
      <alignment horizontal="center" vertical="center"/>
      <protection locked="0"/>
    </xf>
    <xf numFmtId="49" fontId="66" fillId="13" borderId="38" xfId="0" applyNumberFormat="1" applyFont="1" applyFill="1" applyBorder="1" applyAlignment="1" applyProtection="1">
      <alignment horizontal="center" vertical="center"/>
      <protection locked="0"/>
    </xf>
    <xf numFmtId="49" fontId="38" fillId="16" borderId="42" xfId="0" applyNumberFormat="1" applyFont="1" applyFill="1" applyBorder="1" applyAlignment="1" applyProtection="1">
      <alignment horizontal="center" vertical="center"/>
      <protection locked="0"/>
    </xf>
    <xf numFmtId="49" fontId="116" fillId="10" borderId="29" xfId="0" applyNumberFormat="1" applyFont="1" applyFill="1" applyBorder="1" applyAlignment="1" applyProtection="1">
      <alignment horizontal="right" vertical="center"/>
    </xf>
    <xf numFmtId="0" fontId="65" fillId="10" borderId="29" xfId="0" applyNumberFormat="1" applyFont="1" applyFill="1" applyBorder="1" applyAlignment="1" applyProtection="1">
      <alignment horizontal="right" vertical="center"/>
    </xf>
    <xf numFmtId="0" fontId="65" fillId="10" borderId="29" xfId="0" applyNumberFormat="1" applyFont="1" applyFill="1" applyBorder="1" applyAlignment="1" applyProtection="1">
      <alignment horizontal="left" vertical="center"/>
    </xf>
    <xf numFmtId="49" fontId="62" fillId="10" borderId="29" xfId="0" applyNumberFormat="1" applyFont="1" applyFill="1" applyBorder="1" applyAlignment="1" applyProtection="1">
      <alignment horizontal="right" vertical="center"/>
    </xf>
    <xf numFmtId="49" fontId="66" fillId="16" borderId="42" xfId="0" applyNumberFormat="1" applyFont="1" applyFill="1" applyBorder="1" applyAlignment="1" applyProtection="1">
      <alignment horizontal="center" vertical="center"/>
      <protection locked="0"/>
    </xf>
    <xf numFmtId="49" fontId="66" fillId="13" borderId="47" xfId="0" applyNumberFormat="1" applyFont="1" applyFill="1" applyBorder="1" applyAlignment="1" applyProtection="1">
      <alignment horizontal="center" vertical="center"/>
      <protection locked="0"/>
    </xf>
    <xf numFmtId="49" fontId="66" fillId="13" borderId="42" xfId="0" applyNumberFormat="1" applyFont="1" applyFill="1" applyBorder="1" applyAlignment="1" applyProtection="1">
      <alignment horizontal="center" vertical="center"/>
      <protection locked="0"/>
    </xf>
    <xf numFmtId="49" fontId="61" fillId="10" borderId="29" xfId="0" applyNumberFormat="1" applyFont="1" applyFill="1" applyBorder="1" applyAlignment="1" applyProtection="1">
      <alignment horizontal="center" vertical="center"/>
    </xf>
    <xf numFmtId="0" fontId="68" fillId="4" borderId="0" xfId="0" applyFont="1" applyFill="1" applyBorder="1" applyAlignment="1" applyProtection="1">
      <alignment horizontal="center"/>
    </xf>
    <xf numFmtId="3" fontId="57" fillId="7" borderId="24" xfId="0" applyNumberFormat="1" applyFont="1" applyFill="1" applyBorder="1" applyAlignment="1" applyProtection="1">
      <alignment horizontal="center" vertical="top"/>
    </xf>
    <xf numFmtId="3" fontId="57" fillId="7" borderId="22" xfId="0" applyNumberFormat="1" applyFont="1" applyFill="1" applyBorder="1" applyAlignment="1" applyProtection="1">
      <alignment horizontal="center" vertical="top"/>
    </xf>
    <xf numFmtId="0" fontId="82" fillId="7" borderId="0" xfId="1" applyFont="1" applyFill="1" applyBorder="1" applyAlignment="1" applyProtection="1">
      <alignment horizontal="center" vertical="center"/>
    </xf>
    <xf numFmtId="0" fontId="66" fillId="3" borderId="21" xfId="0" applyFont="1" applyFill="1" applyBorder="1"/>
    <xf numFmtId="49" fontId="66" fillId="13" borderId="121" xfId="0" applyNumberFormat="1" applyFont="1" applyFill="1" applyBorder="1" applyAlignment="1" applyProtection="1">
      <alignment horizontal="center" vertical="center"/>
      <protection locked="0"/>
    </xf>
    <xf numFmtId="49" fontId="66" fillId="13" borderId="122" xfId="0" applyNumberFormat="1" applyFont="1" applyFill="1" applyBorder="1" applyAlignment="1" applyProtection="1">
      <alignment horizontal="center" vertical="center"/>
      <protection locked="0"/>
    </xf>
    <xf numFmtId="49" fontId="75" fillId="10" borderId="28" xfId="0" applyNumberFormat="1" applyFont="1" applyFill="1" applyBorder="1" applyAlignment="1" applyProtection="1">
      <alignment horizontal="center" vertical="center"/>
    </xf>
    <xf numFmtId="49" fontId="75" fillId="10" borderId="29" xfId="0" applyNumberFormat="1" applyFont="1" applyFill="1" applyBorder="1" applyAlignment="1" applyProtection="1">
      <alignment horizontal="center" vertical="center"/>
    </xf>
    <xf numFmtId="0" fontId="39" fillId="10" borderId="28" xfId="0" applyNumberFormat="1" applyFont="1" applyFill="1" applyBorder="1" applyAlignment="1" applyProtection="1">
      <alignment horizontal="left" vertical="center"/>
    </xf>
    <xf numFmtId="0" fontId="39" fillId="10" borderId="29" xfId="0" applyNumberFormat="1" applyFont="1" applyFill="1" applyBorder="1" applyAlignment="1" applyProtection="1">
      <alignment horizontal="left" vertical="center"/>
    </xf>
    <xf numFmtId="49" fontId="66" fillId="10" borderId="28" xfId="0" applyNumberFormat="1" applyFont="1" applyFill="1" applyBorder="1" applyAlignment="1" applyProtection="1">
      <alignment horizontal="right" vertical="center"/>
    </xf>
    <xf numFmtId="49" fontId="66" fillId="10" borderId="29" xfId="0" applyNumberFormat="1" applyFont="1" applyFill="1" applyBorder="1" applyAlignment="1" applyProtection="1">
      <alignment horizontal="right" vertical="center"/>
    </xf>
    <xf numFmtId="0" fontId="39" fillId="10" borderId="28" xfId="0" applyNumberFormat="1" applyFont="1" applyFill="1" applyBorder="1" applyAlignment="1" applyProtection="1">
      <alignment horizontal="right" vertical="center"/>
    </xf>
    <xf numFmtId="0" fontId="39" fillId="10" borderId="29" xfId="0" applyNumberFormat="1" applyFont="1" applyFill="1" applyBorder="1" applyAlignment="1" applyProtection="1">
      <alignment horizontal="right" vertical="center"/>
    </xf>
    <xf numFmtId="49" fontId="117" fillId="10" borderId="28" xfId="0" applyNumberFormat="1" applyFont="1" applyFill="1" applyBorder="1" applyAlignment="1" applyProtection="1">
      <alignment horizontal="left" vertical="center"/>
    </xf>
    <xf numFmtId="49" fontId="117" fillId="10" borderId="29" xfId="0" applyNumberFormat="1" applyFont="1" applyFill="1" applyBorder="1" applyAlignment="1" applyProtection="1">
      <alignment horizontal="left" vertical="center"/>
    </xf>
    <xf numFmtId="3" fontId="95" fillId="3" borderId="107" xfId="0" applyNumberFormat="1" applyFont="1" applyFill="1" applyBorder="1" applyAlignment="1" applyProtection="1">
      <alignment horizontal="right"/>
      <protection locked="0"/>
    </xf>
    <xf numFmtId="3" fontId="95" fillId="3" borderId="21" xfId="0" applyNumberFormat="1" applyFont="1" applyFill="1" applyBorder="1" applyAlignment="1" applyProtection="1">
      <alignment horizontal="right"/>
      <protection locked="0"/>
    </xf>
    <xf numFmtId="3" fontId="95" fillId="3" borderId="16" xfId="0" applyNumberFormat="1" applyFont="1" applyFill="1" applyBorder="1" applyAlignment="1" applyProtection="1">
      <alignment horizontal="right"/>
      <protection locked="0"/>
    </xf>
    <xf numFmtId="0" fontId="91" fillId="5" borderId="30" xfId="0" applyFont="1" applyFill="1" applyBorder="1" applyAlignment="1" applyProtection="1">
      <alignment horizontal="center"/>
    </xf>
    <xf numFmtId="0" fontId="91" fillId="5" borderId="29" xfId="0" applyFont="1" applyFill="1" applyBorder="1" applyAlignment="1" applyProtection="1">
      <alignment horizontal="center"/>
    </xf>
    <xf numFmtId="0" fontId="91" fillId="5" borderId="57" xfId="0" applyFont="1" applyFill="1" applyBorder="1" applyAlignment="1" applyProtection="1">
      <alignment horizontal="center"/>
    </xf>
    <xf numFmtId="0" fontId="91" fillId="5" borderId="38" xfId="0" applyFont="1" applyFill="1" applyBorder="1" applyAlignment="1" applyProtection="1">
      <alignment horizontal="center"/>
    </xf>
    <xf numFmtId="0" fontId="44" fillId="4" borderId="42" xfId="0" applyFont="1" applyFill="1" applyBorder="1" applyAlignment="1">
      <alignment horizontal="center" shrinkToFit="1"/>
    </xf>
    <xf numFmtId="3" fontId="87" fillId="13" borderId="46" xfId="0" applyNumberFormat="1" applyFont="1" applyFill="1" applyBorder="1" applyAlignment="1" applyProtection="1">
      <alignment horizontal="right"/>
      <protection locked="0"/>
    </xf>
    <xf numFmtId="3" fontId="87" fillId="13" borderId="49" xfId="0" applyNumberFormat="1" applyFont="1" applyFill="1" applyBorder="1" applyAlignment="1" applyProtection="1">
      <alignment horizontal="right"/>
      <protection locked="0"/>
    </xf>
    <xf numFmtId="3" fontId="93" fillId="2" borderId="49" xfId="0" applyNumberFormat="1" applyFont="1" applyFill="1" applyBorder="1" applyAlignment="1" applyProtection="1">
      <alignment horizontal="center"/>
    </xf>
    <xf numFmtId="3" fontId="94" fillId="3" borderId="123" xfId="0" applyNumberFormat="1" applyFont="1" applyFill="1" applyBorder="1" applyAlignment="1" applyProtection="1">
      <alignment horizontal="right"/>
      <protection locked="0"/>
    </xf>
    <xf numFmtId="3" fontId="94" fillId="3" borderId="51" xfId="0" applyNumberFormat="1" applyFont="1" applyFill="1" applyBorder="1" applyAlignment="1" applyProtection="1">
      <alignment horizontal="right"/>
      <protection locked="0"/>
    </xf>
    <xf numFmtId="3" fontId="94" fillId="3" borderId="124" xfId="0" applyNumberFormat="1" applyFont="1" applyFill="1" applyBorder="1" applyAlignment="1" applyProtection="1">
      <alignment horizontal="right"/>
      <protection locked="0"/>
    </xf>
    <xf numFmtId="3" fontId="94" fillId="3" borderId="27" xfId="0" applyNumberFormat="1" applyFont="1" applyFill="1" applyBorder="1" applyAlignment="1" applyProtection="1">
      <alignment horizontal="right"/>
      <protection locked="0"/>
    </xf>
    <xf numFmtId="3" fontId="95" fillId="3" borderId="125" xfId="0" applyNumberFormat="1" applyFont="1" applyFill="1" applyBorder="1" applyAlignment="1" applyProtection="1">
      <alignment horizontal="right"/>
      <protection locked="0"/>
    </xf>
    <xf numFmtId="3" fontId="95" fillId="3" borderId="54" xfId="0" applyNumberFormat="1" applyFont="1" applyFill="1" applyBorder="1" applyAlignment="1" applyProtection="1">
      <alignment horizontal="right"/>
      <protection locked="0"/>
    </xf>
    <xf numFmtId="3" fontId="93" fillId="2" borderId="126" xfId="0" applyNumberFormat="1" applyFont="1" applyFill="1" applyBorder="1" applyAlignment="1" applyProtection="1">
      <alignment horizontal="center"/>
    </xf>
    <xf numFmtId="3" fontId="93" fillId="2" borderId="37" xfId="0" applyNumberFormat="1" applyFont="1" applyFill="1" applyBorder="1" applyAlignment="1" applyProtection="1">
      <alignment horizontal="center"/>
    </xf>
    <xf numFmtId="3" fontId="95" fillId="3" borderId="124" xfId="0" applyNumberFormat="1" applyFont="1" applyFill="1" applyBorder="1" applyAlignment="1" applyProtection="1">
      <alignment horizontal="right"/>
      <protection locked="0"/>
    </xf>
    <xf numFmtId="3" fontId="95" fillId="3" borderId="27" xfId="0" applyNumberFormat="1" applyFont="1" applyFill="1" applyBorder="1" applyAlignment="1" applyProtection="1">
      <alignment horizontal="right"/>
      <protection locked="0"/>
    </xf>
    <xf numFmtId="3" fontId="95" fillId="3" borderId="114" xfId="0" applyNumberFormat="1" applyFont="1" applyFill="1" applyBorder="1" applyAlignment="1" applyProtection="1">
      <alignment horizontal="right"/>
      <protection locked="0"/>
    </xf>
    <xf numFmtId="3" fontId="95" fillId="3" borderId="127" xfId="0" applyNumberFormat="1" applyFont="1" applyFill="1" applyBorder="1" applyAlignment="1" applyProtection="1">
      <alignment horizontal="right"/>
      <protection locked="0"/>
    </xf>
    <xf numFmtId="3" fontId="95" fillId="3" borderId="128" xfId="0" applyNumberFormat="1" applyFont="1" applyFill="1" applyBorder="1" applyAlignment="1" applyProtection="1">
      <alignment horizontal="right"/>
      <protection locked="0"/>
    </xf>
    <xf numFmtId="0" fontId="36" fillId="4" borderId="42" xfId="0" applyFont="1" applyFill="1" applyBorder="1" applyAlignment="1">
      <alignment horizontal="center" shrinkToFit="1"/>
    </xf>
    <xf numFmtId="3" fontId="87" fillId="13" borderId="63" xfId="0" applyNumberFormat="1" applyFont="1" applyFill="1" applyBorder="1" applyAlignment="1" applyProtection="1">
      <alignment horizontal="right"/>
      <protection locked="0"/>
    </xf>
    <xf numFmtId="3" fontId="87" fillId="13" borderId="57" xfId="0" applyNumberFormat="1" applyFont="1" applyFill="1" applyBorder="1" applyAlignment="1" applyProtection="1">
      <alignment horizontal="right"/>
      <protection locked="0"/>
    </xf>
    <xf numFmtId="3" fontId="87" fillId="13" borderId="37" xfId="0" applyNumberFormat="1" applyFont="1" applyFill="1" applyBorder="1" applyAlignment="1" applyProtection="1">
      <alignment horizontal="right"/>
      <protection locked="0"/>
    </xf>
    <xf numFmtId="3" fontId="95" fillId="3" borderId="129" xfId="0" applyNumberFormat="1" applyFont="1" applyFill="1" applyBorder="1" applyAlignment="1" applyProtection="1">
      <alignment horizontal="right"/>
      <protection locked="0"/>
    </xf>
    <xf numFmtId="3" fontId="95" fillId="3" borderId="41" xfId="0" applyNumberFormat="1" applyFont="1" applyFill="1" applyBorder="1" applyAlignment="1" applyProtection="1">
      <alignment horizontal="right"/>
      <protection locked="0"/>
    </xf>
    <xf numFmtId="3" fontId="95" fillId="3" borderId="39" xfId="0" applyNumberFormat="1" applyFont="1" applyFill="1" applyBorder="1" applyAlignment="1" applyProtection="1">
      <alignment horizontal="right"/>
      <protection locked="0"/>
    </xf>
    <xf numFmtId="3" fontId="94" fillId="3" borderId="107" xfId="0" applyNumberFormat="1" applyFont="1" applyFill="1" applyBorder="1" applyAlignment="1" applyProtection="1">
      <alignment horizontal="right"/>
      <protection locked="0"/>
    </xf>
    <xf numFmtId="3" fontId="94" fillId="3" borderId="21" xfId="0" applyNumberFormat="1" applyFont="1" applyFill="1" applyBorder="1" applyAlignment="1" applyProtection="1">
      <alignment horizontal="right"/>
      <protection locked="0"/>
    </xf>
    <xf numFmtId="3" fontId="94" fillId="3" borderId="16" xfId="0" applyNumberFormat="1" applyFont="1" applyFill="1" applyBorder="1" applyAlignment="1" applyProtection="1">
      <alignment horizontal="right"/>
      <protection locked="0"/>
    </xf>
    <xf numFmtId="0" fontId="71" fillId="4" borderId="0" xfId="0" applyFont="1" applyFill="1" applyBorder="1" applyAlignment="1">
      <alignment horizontal="right"/>
    </xf>
    <xf numFmtId="3" fontId="94" fillId="3" borderId="130" xfId="0" applyNumberFormat="1" applyFont="1" applyFill="1" applyBorder="1" applyAlignment="1" applyProtection="1">
      <alignment horizontal="right"/>
      <protection locked="0"/>
    </xf>
    <xf numFmtId="3" fontId="94" fillId="3" borderId="55" xfId="0" applyNumberFormat="1" applyFont="1" applyFill="1" applyBorder="1" applyAlignment="1" applyProtection="1">
      <alignment horizontal="right"/>
      <protection locked="0"/>
    </xf>
    <xf numFmtId="3" fontId="94" fillId="3" borderId="129" xfId="0" applyNumberFormat="1" applyFont="1" applyFill="1" applyBorder="1" applyAlignment="1" applyProtection="1">
      <alignment horizontal="right"/>
      <protection locked="0"/>
    </xf>
    <xf numFmtId="3" fontId="94" fillId="3" borderId="41" xfId="0" applyNumberFormat="1" applyFont="1" applyFill="1" applyBorder="1" applyAlignment="1" applyProtection="1">
      <alignment horizontal="right"/>
      <protection locked="0"/>
    </xf>
    <xf numFmtId="3" fontId="94" fillId="3" borderId="39" xfId="0" applyNumberFormat="1" applyFont="1" applyFill="1" applyBorder="1" applyAlignment="1" applyProtection="1">
      <alignment horizontal="right"/>
      <protection locked="0"/>
    </xf>
    <xf numFmtId="3" fontId="95" fillId="4" borderId="63" xfId="0" applyNumberFormat="1" applyFont="1" applyFill="1" applyBorder="1" applyAlignment="1" applyProtection="1">
      <alignment horizontal="center"/>
      <protection locked="0"/>
    </xf>
    <xf numFmtId="3" fontId="95" fillId="4" borderId="57" xfId="0" applyNumberFormat="1" applyFont="1" applyFill="1" applyBorder="1" applyAlignment="1" applyProtection="1">
      <alignment horizontal="center"/>
      <protection locked="0"/>
    </xf>
    <xf numFmtId="3" fontId="100" fillId="20" borderId="63" xfId="0" applyNumberFormat="1" applyFont="1" applyFill="1" applyBorder="1" applyAlignment="1" applyProtection="1">
      <alignment horizontal="center" vertical="center"/>
      <protection locked="0"/>
    </xf>
    <xf numFmtId="3" fontId="100" fillId="20" borderId="57" xfId="0" applyNumberFormat="1" applyFont="1" applyFill="1" applyBorder="1" applyAlignment="1" applyProtection="1">
      <alignment horizontal="center" vertical="center"/>
      <protection locked="0"/>
    </xf>
    <xf numFmtId="3" fontId="100" fillId="20" borderId="38" xfId="0" applyNumberFormat="1" applyFont="1" applyFill="1" applyBorder="1" applyAlignment="1" applyProtection="1">
      <alignment horizontal="center" vertical="center"/>
      <protection locked="0"/>
    </xf>
    <xf numFmtId="3" fontId="87" fillId="13" borderId="130" xfId="0" applyNumberFormat="1" applyFont="1" applyFill="1" applyBorder="1" applyAlignment="1" applyProtection="1">
      <alignment horizontal="right"/>
      <protection locked="0"/>
    </xf>
    <xf numFmtId="3" fontId="87" fillId="13" borderId="55" xfId="0" applyNumberFormat="1" applyFont="1" applyFill="1" applyBorder="1" applyAlignment="1" applyProtection="1">
      <alignment horizontal="right"/>
      <protection locked="0"/>
    </xf>
    <xf numFmtId="0" fontId="99" fillId="5" borderId="30" xfId="0" applyFont="1" applyFill="1" applyBorder="1" applyAlignment="1" applyProtection="1">
      <alignment horizontal="center"/>
    </xf>
    <xf numFmtId="0" fontId="99" fillId="5" borderId="29" xfId="0" applyFont="1" applyFill="1" applyBorder="1" applyAlignment="1" applyProtection="1">
      <alignment horizontal="center"/>
    </xf>
    <xf numFmtId="0" fontId="99" fillId="5" borderId="57" xfId="0" applyFont="1" applyFill="1" applyBorder="1" applyAlignment="1" applyProtection="1">
      <alignment horizontal="center"/>
    </xf>
    <xf numFmtId="0" fontId="99" fillId="5" borderId="38" xfId="0" applyFont="1" applyFill="1" applyBorder="1" applyAlignment="1" applyProtection="1">
      <alignment horizontal="center"/>
    </xf>
    <xf numFmtId="3" fontId="93" fillId="2" borderId="55" xfId="0" applyNumberFormat="1" applyFont="1" applyFill="1" applyBorder="1" applyAlignment="1" applyProtection="1">
      <alignment horizontal="center"/>
    </xf>
    <xf numFmtId="3" fontId="93" fillId="2" borderId="27" xfId="0" applyNumberFormat="1" applyFont="1" applyFill="1" applyBorder="1" applyAlignment="1" applyProtection="1">
      <alignment horizontal="center"/>
    </xf>
    <xf numFmtId="3" fontId="93" fillId="2" borderId="54" xfId="0" applyNumberFormat="1" applyFont="1" applyFill="1" applyBorder="1" applyAlignment="1" applyProtection="1">
      <alignment horizontal="center"/>
    </xf>
    <xf numFmtId="3" fontId="95" fillId="2" borderId="55" xfId="0" applyNumberFormat="1" applyFont="1" applyFill="1" applyBorder="1" applyAlignment="1" applyProtection="1">
      <alignment horizontal="center"/>
      <protection locked="0"/>
    </xf>
    <xf numFmtId="3" fontId="95" fillId="2" borderId="27" xfId="0" applyNumberFormat="1" applyFont="1" applyFill="1" applyBorder="1" applyAlignment="1" applyProtection="1">
      <alignment horizontal="center"/>
      <protection locked="0"/>
    </xf>
    <xf numFmtId="3" fontId="95" fillId="2" borderId="54" xfId="0" applyNumberFormat="1" applyFont="1" applyFill="1" applyBorder="1" applyAlignment="1" applyProtection="1">
      <alignment horizontal="center"/>
      <protection locked="0"/>
    </xf>
    <xf numFmtId="3" fontId="37" fillId="13" borderId="130" xfId="0" applyNumberFormat="1" applyFont="1" applyFill="1" applyBorder="1" applyAlignment="1" applyProtection="1">
      <alignment horizontal="right"/>
      <protection locked="0"/>
    </xf>
    <xf numFmtId="3" fontId="37" fillId="13" borderId="55" xfId="0" applyNumberFormat="1" applyFont="1" applyFill="1" applyBorder="1" applyAlignment="1" applyProtection="1">
      <alignment horizontal="right"/>
      <protection locked="0"/>
    </xf>
    <xf numFmtId="0" fontId="87" fillId="10" borderId="57" xfId="0" applyFont="1" applyFill="1" applyBorder="1" applyAlignment="1" applyProtection="1">
      <alignment horizontal="right" shrinkToFit="1"/>
    </xf>
    <xf numFmtId="0" fontId="87" fillId="10" borderId="63" xfId="0" applyFont="1" applyFill="1" applyBorder="1" applyAlignment="1" applyProtection="1">
      <alignment horizontal="left" shrinkToFit="1"/>
    </xf>
    <xf numFmtId="0" fontId="87" fillId="10" borderId="57" xfId="0" applyFont="1" applyFill="1" applyBorder="1" applyAlignment="1" applyProtection="1">
      <alignment horizontal="left" shrinkToFit="1"/>
    </xf>
    <xf numFmtId="3" fontId="95" fillId="3" borderId="131" xfId="0" applyNumberFormat="1" applyFont="1" applyFill="1" applyBorder="1" applyAlignment="1" applyProtection="1">
      <alignment horizontal="right"/>
      <protection locked="0"/>
    </xf>
    <xf numFmtId="3" fontId="95" fillId="3" borderId="132" xfId="0" applyNumberFormat="1" applyFont="1" applyFill="1" applyBorder="1" applyAlignment="1" applyProtection="1">
      <alignment horizontal="right"/>
      <protection locked="0"/>
    </xf>
    <xf numFmtId="3" fontId="95" fillId="3" borderId="133" xfId="0" applyNumberFormat="1" applyFont="1" applyFill="1" applyBorder="1" applyAlignment="1" applyProtection="1">
      <alignment horizontal="right"/>
      <protection locked="0"/>
    </xf>
    <xf numFmtId="3" fontId="95" fillId="5" borderId="134" xfId="0" applyNumberFormat="1" applyFont="1" applyFill="1" applyBorder="1" applyAlignment="1" applyProtection="1">
      <alignment horizontal="right"/>
      <protection locked="0"/>
    </xf>
    <xf numFmtId="3" fontId="95" fillId="5" borderId="135" xfId="0" applyNumberFormat="1" applyFont="1" applyFill="1" applyBorder="1" applyAlignment="1" applyProtection="1">
      <alignment horizontal="right"/>
      <protection locked="0"/>
    </xf>
    <xf numFmtId="3" fontId="95" fillId="5" borderId="136" xfId="0" applyNumberFormat="1" applyFont="1" applyFill="1" applyBorder="1" applyAlignment="1" applyProtection="1">
      <alignment horizontal="right"/>
      <protection locked="0"/>
    </xf>
    <xf numFmtId="3" fontId="95" fillId="3" borderId="134" xfId="0" applyNumberFormat="1" applyFont="1" applyFill="1" applyBorder="1" applyAlignment="1" applyProtection="1">
      <alignment horizontal="right"/>
      <protection locked="0"/>
    </xf>
    <xf numFmtId="3" fontId="95" fillId="3" borderId="135" xfId="0" applyNumberFormat="1" applyFont="1" applyFill="1" applyBorder="1" applyAlignment="1" applyProtection="1">
      <alignment horizontal="right"/>
      <protection locked="0"/>
    </xf>
    <xf numFmtId="3" fontId="95" fillId="3" borderId="136" xfId="0" applyNumberFormat="1" applyFont="1" applyFill="1" applyBorder="1" applyAlignment="1" applyProtection="1">
      <alignment horizontal="right"/>
      <protection locked="0"/>
    </xf>
    <xf numFmtId="0" fontId="36" fillId="4" borderId="61" xfId="0" applyFont="1" applyFill="1" applyBorder="1" applyAlignment="1">
      <alignment horizontal="center"/>
    </xf>
    <xf numFmtId="3" fontId="95" fillId="4" borderId="18" xfId="0" applyNumberFormat="1" applyFont="1" applyFill="1" applyBorder="1" applyAlignment="1" applyProtection="1">
      <alignment horizontal="center"/>
      <protection locked="0"/>
    </xf>
    <xf numFmtId="3" fontId="95" fillId="4" borderId="2" xfId="0" applyNumberFormat="1" applyFont="1" applyFill="1" applyBorder="1" applyAlignment="1" applyProtection="1">
      <alignment horizontal="center"/>
      <protection locked="0"/>
    </xf>
    <xf numFmtId="3" fontId="37" fillId="23" borderId="130" xfId="0" applyNumberFormat="1" applyFont="1" applyFill="1" applyBorder="1" applyAlignment="1" applyProtection="1">
      <alignment horizontal="right"/>
      <protection locked="0"/>
    </xf>
    <xf numFmtId="3" fontId="37" fillId="23" borderId="55" xfId="0" applyNumberFormat="1" applyFont="1" applyFill="1" applyBorder="1" applyAlignment="1" applyProtection="1">
      <alignment horizontal="right"/>
      <protection locked="0"/>
    </xf>
    <xf numFmtId="3" fontId="37" fillId="13" borderId="137" xfId="0" applyNumberFormat="1" applyFont="1" applyFill="1" applyBorder="1" applyAlignment="1" applyProtection="1">
      <alignment horizontal="right"/>
      <protection locked="0"/>
    </xf>
    <xf numFmtId="3" fontId="37" fillId="13" borderId="138" xfId="0" applyNumberFormat="1" applyFont="1" applyFill="1" applyBorder="1" applyAlignment="1" applyProtection="1">
      <alignment horizontal="right"/>
      <protection locked="0"/>
    </xf>
    <xf numFmtId="3" fontId="37" fillId="13" borderId="139" xfId="0" applyNumberFormat="1" applyFont="1" applyFill="1" applyBorder="1" applyAlignment="1" applyProtection="1">
      <alignment horizontal="right"/>
      <protection locked="0"/>
    </xf>
    <xf numFmtId="3" fontId="93" fillId="2" borderId="30" xfId="0" applyNumberFormat="1" applyFont="1" applyFill="1" applyBorder="1" applyAlignment="1" applyProtection="1">
      <alignment horizontal="center"/>
    </xf>
    <xf numFmtId="3" fontId="93" fillId="2" borderId="29" xfId="0" applyNumberFormat="1" applyFont="1" applyFill="1" applyBorder="1" applyAlignment="1" applyProtection="1">
      <alignment horizontal="center"/>
    </xf>
    <xf numFmtId="0" fontId="88" fillId="22" borderId="0" xfId="1" applyFont="1" applyFill="1" applyBorder="1" applyAlignment="1" applyProtection="1">
      <alignment horizontal="right"/>
    </xf>
    <xf numFmtId="0" fontId="88" fillId="22" borderId="15" xfId="1" applyFont="1" applyFill="1" applyBorder="1" applyAlignment="1" applyProtection="1">
      <alignment horizontal="right"/>
    </xf>
    <xf numFmtId="0" fontId="90" fillId="22" borderId="21" xfId="1" applyFont="1" applyFill="1" applyBorder="1" applyAlignment="1" applyProtection="1">
      <alignment horizontal="left"/>
    </xf>
    <xf numFmtId="0" fontId="88" fillId="22" borderId="21" xfId="1" applyFont="1" applyFill="1" applyBorder="1" applyAlignment="1" applyProtection="1">
      <alignment horizontal="left"/>
    </xf>
    <xf numFmtId="0" fontId="88" fillId="22" borderId="16" xfId="1" applyFont="1" applyFill="1" applyBorder="1" applyAlignment="1" applyProtection="1">
      <alignment horizontal="left"/>
    </xf>
    <xf numFmtId="49" fontId="87" fillId="4" borderId="0" xfId="0" applyNumberFormat="1" applyFont="1" applyFill="1" applyBorder="1" applyAlignment="1" applyProtection="1">
      <alignment horizontal="center" vertical="center" shrinkToFit="1"/>
    </xf>
    <xf numFmtId="0" fontId="87" fillId="4" borderId="0" xfId="0" applyNumberFormat="1" applyFont="1" applyFill="1" applyBorder="1" applyAlignment="1" applyProtection="1">
      <alignment horizontal="center" vertical="center" shrinkToFit="1"/>
    </xf>
    <xf numFmtId="0" fontId="39" fillId="4" borderId="0" xfId="0" applyNumberFormat="1" applyFont="1" applyFill="1" applyBorder="1" applyAlignment="1" applyProtection="1">
      <alignment horizontal="center"/>
    </xf>
    <xf numFmtId="49" fontId="38" fillId="4" borderId="0" xfId="0" applyNumberFormat="1" applyFont="1" applyFill="1" applyBorder="1" applyAlignment="1" applyProtection="1">
      <alignment horizontal="left"/>
    </xf>
    <xf numFmtId="0" fontId="88" fillId="4" borderId="0" xfId="1" applyFont="1" applyFill="1" applyBorder="1" applyAlignment="1" applyProtection="1">
      <alignment horizontal="center"/>
    </xf>
    <xf numFmtId="164" fontId="85" fillId="4" borderId="57" xfId="0" applyNumberFormat="1" applyFont="1" applyFill="1" applyBorder="1" applyAlignment="1">
      <alignment horizontal="right" shrinkToFit="1"/>
    </xf>
    <xf numFmtId="0" fontId="36" fillId="4" borderId="17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4" borderId="15" xfId="0" applyFont="1" applyFill="1" applyBorder="1" applyAlignment="1">
      <alignment horizontal="center"/>
    </xf>
    <xf numFmtId="164" fontId="85" fillId="4" borderId="38" xfId="0" applyNumberFormat="1" applyFont="1" applyFill="1" applyBorder="1" applyAlignment="1">
      <alignment horizontal="right" shrinkToFit="1"/>
    </xf>
    <xf numFmtId="49" fontId="77" fillId="10" borderId="28" xfId="0" applyNumberFormat="1" applyFont="1" applyFill="1" applyBorder="1" applyAlignment="1" applyProtection="1">
      <alignment horizontal="center" vertical="center"/>
    </xf>
    <xf numFmtId="49" fontId="77" fillId="10" borderId="29" xfId="0" applyNumberFormat="1" applyFont="1" applyFill="1" applyBorder="1" applyAlignment="1" applyProtection="1">
      <alignment horizontal="center" vertical="center"/>
    </xf>
    <xf numFmtId="0" fontId="72" fillId="22" borderId="0" xfId="0" applyFont="1" applyFill="1" applyBorder="1" applyAlignment="1" applyProtection="1">
      <alignment horizontal="center"/>
    </xf>
    <xf numFmtId="0" fontId="65" fillId="10" borderId="28" xfId="0" applyNumberFormat="1" applyFont="1" applyFill="1" applyBorder="1" applyAlignment="1" applyProtection="1">
      <alignment horizontal="center" vertical="center"/>
    </xf>
    <xf numFmtId="0" fontId="65" fillId="10" borderId="29" xfId="0" applyNumberFormat="1" applyFont="1" applyFill="1" applyBorder="1" applyAlignment="1" applyProtection="1">
      <alignment horizontal="center" vertical="center"/>
    </xf>
    <xf numFmtId="49" fontId="61" fillId="10" borderId="28" xfId="0" applyNumberFormat="1" applyFont="1" applyFill="1" applyBorder="1" applyAlignment="1" applyProtection="1">
      <alignment horizontal="left" vertical="center"/>
    </xf>
    <xf numFmtId="49" fontId="61" fillId="10" borderId="32" xfId="0" applyNumberFormat="1" applyFont="1" applyFill="1" applyBorder="1" applyAlignment="1" applyProtection="1">
      <alignment horizontal="left" vertical="center"/>
    </xf>
    <xf numFmtId="49" fontId="61" fillId="10" borderId="29" xfId="0" applyNumberFormat="1" applyFont="1" applyFill="1" applyBorder="1" applyAlignment="1" applyProtection="1">
      <alignment horizontal="left" vertical="center"/>
    </xf>
    <xf numFmtId="49" fontId="61" fillId="10" borderId="33" xfId="0" applyNumberFormat="1" applyFont="1" applyFill="1" applyBorder="1" applyAlignment="1" applyProtection="1">
      <alignment horizontal="left" vertical="center"/>
    </xf>
    <xf numFmtId="0" fontId="42" fillId="4" borderId="0" xfId="0" applyFont="1" applyFill="1" applyBorder="1" applyAlignment="1" applyProtection="1">
      <alignment horizontal="right"/>
    </xf>
    <xf numFmtId="49" fontId="116" fillId="10" borderId="28" xfId="0" applyNumberFormat="1" applyFont="1" applyFill="1" applyBorder="1" applyAlignment="1" applyProtection="1">
      <alignment horizontal="center" vertical="center"/>
    </xf>
    <xf numFmtId="49" fontId="116" fillId="10" borderId="29" xfId="0" applyNumberFormat="1" applyFont="1" applyFill="1" applyBorder="1" applyAlignment="1" applyProtection="1">
      <alignment horizontal="center" vertical="center"/>
    </xf>
    <xf numFmtId="49" fontId="48" fillId="10" borderId="28" xfId="0" applyNumberFormat="1" applyFont="1" applyFill="1" applyBorder="1" applyAlignment="1" applyProtection="1">
      <alignment horizontal="left" vertical="center"/>
    </xf>
    <xf numFmtId="49" fontId="48" fillId="10" borderId="32" xfId="0" applyNumberFormat="1" applyFont="1" applyFill="1" applyBorder="1" applyAlignment="1" applyProtection="1">
      <alignment horizontal="left" vertical="center"/>
    </xf>
    <xf numFmtId="49" fontId="48" fillId="10" borderId="29" xfId="0" applyNumberFormat="1" applyFont="1" applyFill="1" applyBorder="1" applyAlignment="1" applyProtection="1">
      <alignment horizontal="left" vertical="center"/>
    </xf>
    <xf numFmtId="49" fontId="48" fillId="10" borderId="33" xfId="0" applyNumberFormat="1" applyFont="1" applyFill="1" applyBorder="1" applyAlignment="1" applyProtection="1">
      <alignment horizontal="left" vertical="center"/>
    </xf>
    <xf numFmtId="0" fontId="38" fillId="10" borderId="63" xfId="0" applyFont="1" applyFill="1" applyBorder="1" applyAlignment="1" applyProtection="1">
      <alignment horizontal="center" vertical="center"/>
    </xf>
    <xf numFmtId="0" fontId="38" fillId="10" borderId="57" xfId="0" applyFont="1" applyFill="1" applyBorder="1" applyAlignment="1" applyProtection="1">
      <alignment horizontal="center" vertical="center"/>
    </xf>
    <xf numFmtId="0" fontId="38" fillId="10" borderId="38" xfId="0" applyFont="1" applyFill="1" applyBorder="1" applyAlignment="1" applyProtection="1">
      <alignment horizontal="center" vertical="center"/>
    </xf>
    <xf numFmtId="0" fontId="80" fillId="24" borderId="63" xfId="1" applyFont="1" applyFill="1" applyBorder="1" applyAlignment="1" applyProtection="1">
      <alignment horizontal="center" vertical="center"/>
    </xf>
    <xf numFmtId="0" fontId="80" fillId="24" borderId="38" xfId="1" applyFont="1" applyFill="1" applyBorder="1" applyAlignment="1" applyProtection="1">
      <alignment horizontal="center" vertical="center"/>
    </xf>
    <xf numFmtId="49" fontId="61" fillId="10" borderId="28" xfId="0" applyNumberFormat="1" applyFont="1" applyFill="1" applyBorder="1" applyAlignment="1" applyProtection="1">
      <alignment horizontal="right" vertical="center"/>
    </xf>
    <xf numFmtId="49" fontId="61" fillId="10" borderId="29" xfId="0" applyNumberFormat="1" applyFont="1" applyFill="1" applyBorder="1" applyAlignment="1" applyProtection="1">
      <alignment horizontal="right" vertical="center"/>
    </xf>
    <xf numFmtId="0" fontId="22" fillId="0" borderId="111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43" fillId="22" borderId="0" xfId="0" applyFont="1" applyFill="1" applyBorder="1" applyAlignment="1" applyProtection="1">
      <alignment horizontal="center"/>
    </xf>
    <xf numFmtId="0" fontId="43" fillId="22" borderId="15" xfId="0" applyFont="1" applyFill="1" applyBorder="1" applyAlignment="1" applyProtection="1">
      <alignment horizontal="center"/>
    </xf>
    <xf numFmtId="49" fontId="43" fillId="3" borderId="29" xfId="0" applyNumberFormat="1" applyFont="1" applyFill="1" applyBorder="1" applyAlignment="1" applyProtection="1">
      <alignment horizontal="center" shrinkToFit="1"/>
    </xf>
    <xf numFmtId="49" fontId="48" fillId="10" borderId="28" xfId="0" applyNumberFormat="1" applyFont="1" applyFill="1" applyBorder="1" applyAlignment="1" applyProtection="1">
      <alignment horizontal="center" vertical="center"/>
    </xf>
    <xf numFmtId="49" fontId="48" fillId="10" borderId="29" xfId="0" applyNumberFormat="1" applyFont="1" applyFill="1" applyBorder="1" applyAlignment="1" applyProtection="1">
      <alignment horizontal="center" vertical="center"/>
    </xf>
    <xf numFmtId="49" fontId="107" fillId="3" borderId="29" xfId="0" applyNumberFormat="1" applyFont="1" applyFill="1" applyBorder="1" applyAlignment="1" applyProtection="1">
      <alignment horizontal="center"/>
    </xf>
    <xf numFmtId="0" fontId="121" fillId="22" borderId="0" xfId="0" applyFont="1" applyFill="1" applyBorder="1" applyAlignment="1" applyProtection="1">
      <alignment horizontal="center"/>
    </xf>
    <xf numFmtId="0" fontId="121" fillId="22" borderId="15" xfId="0" applyFont="1" applyFill="1" applyBorder="1" applyAlignment="1" applyProtection="1">
      <alignment horizontal="center"/>
    </xf>
    <xf numFmtId="0" fontId="111" fillId="22" borderId="0" xfId="0" applyFont="1" applyFill="1" applyBorder="1" applyAlignment="1" applyProtection="1">
      <alignment horizontal="center"/>
    </xf>
    <xf numFmtId="0" fontId="111" fillId="22" borderId="15" xfId="0" applyFont="1" applyFill="1" applyBorder="1" applyAlignment="1" applyProtection="1">
      <alignment horizontal="center"/>
    </xf>
    <xf numFmtId="0" fontId="68" fillId="22" borderId="0" xfId="0" applyFont="1" applyFill="1" applyBorder="1" applyAlignment="1" applyProtection="1">
      <alignment horizontal="center"/>
    </xf>
    <xf numFmtId="0" fontId="68" fillId="22" borderId="15" xfId="0" applyFont="1" applyFill="1" applyBorder="1" applyAlignment="1" applyProtection="1">
      <alignment horizontal="center"/>
    </xf>
    <xf numFmtId="0" fontId="49" fillId="22" borderId="0" xfId="0" applyFont="1" applyFill="1" applyBorder="1" applyAlignment="1" applyProtection="1">
      <alignment horizontal="center"/>
    </xf>
    <xf numFmtId="49" fontId="77" fillId="10" borderId="0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9" fontId="21" fillId="3" borderId="81" xfId="0" applyNumberFormat="1" applyFont="1" applyFill="1" applyBorder="1" applyAlignment="1" applyProtection="1">
      <alignment horizontal="center" vertical="center"/>
      <protection locked="0"/>
    </xf>
    <xf numFmtId="49" fontId="21" fillId="3" borderId="64" xfId="0" applyNumberFormat="1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3" borderId="140" xfId="0" applyFill="1" applyBorder="1" applyAlignment="1">
      <alignment horizontal="center"/>
    </xf>
    <xf numFmtId="0" fontId="0" fillId="3" borderId="64" xfId="0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Márgenes</a:t>
            </a:r>
          </a:p>
        </c:rich>
      </c:tx>
      <c:layout>
        <c:manualLayout>
          <c:xMode val="edge"/>
          <c:yMode val="edge"/>
          <c:x val="0.12933025404157045"/>
          <c:y val="1.2787739754510365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92609699769055"/>
          <c:y val="8.9514178281572571E-2"/>
          <c:w val="0.8452655889145495"/>
          <c:h val="0.70844078239987429"/>
        </c:manualLayout>
      </c:layout>
      <c:barChart>
        <c:barDir val="col"/>
        <c:grouping val="clustered"/>
        <c:ser>
          <c:idx val="0"/>
          <c:order val="0"/>
          <c:tx>
            <c:v>Ventas</c:v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'AN1'!$I$12:$S$12</c:f>
              <c:numCache>
                <c:formatCode>#,##0_ ;[Red]\-#,##0\ </c:formatCode>
                <c:ptCount val="11"/>
                <c:pt idx="0">
                  <c:v>145500</c:v>
                </c:pt>
                <c:pt idx="1">
                  <c:v>329800</c:v>
                </c:pt>
                <c:pt idx="2">
                  <c:v>436500</c:v>
                </c:pt>
                <c:pt idx="3">
                  <c:v>206610</c:v>
                </c:pt>
                <c:pt idx="4">
                  <c:v>183330</c:v>
                </c:pt>
                <c:pt idx="5">
                  <c:v>281300</c:v>
                </c:pt>
                <c:pt idx="6">
                  <c:v>310400</c:v>
                </c:pt>
                <c:pt idx="7">
                  <c:v>630500</c:v>
                </c:pt>
                <c:pt idx="8">
                  <c:v>742050</c:v>
                </c:pt>
                <c:pt idx="9">
                  <c:v>863300</c:v>
                </c:pt>
                <c:pt idx="10">
                  <c:v>223100</c:v>
                </c:pt>
              </c:numCache>
            </c:numRef>
          </c:val>
        </c:ser>
        <c:ser>
          <c:idx val="2"/>
          <c:order val="1"/>
          <c:tx>
            <c:strRef>
              <c:f>'AN1'!$E$22</c:f>
              <c:strCache>
                <c:ptCount val="1"/>
                <c:pt idx="0">
                  <c:v>Margen Bruto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'AN1'!$H$22:$S$22</c:f>
              <c:numCache>
                <c:formatCode>#,##0_ ;[Red]\-#,##0\ </c:formatCode>
                <c:ptCount val="12"/>
                <c:pt idx="0">
                  <c:v>-5846</c:v>
                </c:pt>
                <c:pt idx="1">
                  <c:v>52354</c:v>
                </c:pt>
                <c:pt idx="2">
                  <c:v>140818</c:v>
                </c:pt>
                <c:pt idx="3">
                  <c:v>192034</c:v>
                </c:pt>
                <c:pt idx="4">
                  <c:v>81686.8</c:v>
                </c:pt>
                <c:pt idx="5">
                  <c:v>70512.399999999994</c:v>
                </c:pt>
                <c:pt idx="6">
                  <c:v>117538</c:v>
                </c:pt>
                <c:pt idx="7">
                  <c:v>131506</c:v>
                </c:pt>
                <c:pt idx="8">
                  <c:v>285154</c:v>
                </c:pt>
                <c:pt idx="9">
                  <c:v>338698</c:v>
                </c:pt>
                <c:pt idx="10">
                  <c:v>396898</c:v>
                </c:pt>
                <c:pt idx="11">
                  <c:v>89602</c:v>
                </c:pt>
              </c:numCache>
            </c:numRef>
          </c:val>
        </c:ser>
        <c:ser>
          <c:idx val="5"/>
          <c:order val="2"/>
          <c:tx>
            <c:strRef>
              <c:f>'AN1'!$E$39</c:f>
              <c:strCache>
                <c:ptCount val="1"/>
                <c:pt idx="0">
                  <c:v>EBITDA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'AN1'!$H$39:$S$39</c:f>
              <c:numCache>
                <c:formatCode>#,##0_ ;[Red]\-#,##0\ </c:formatCode>
                <c:ptCount val="12"/>
                <c:pt idx="0">
                  <c:v>-34966</c:v>
                </c:pt>
                <c:pt idx="1">
                  <c:v>10109</c:v>
                </c:pt>
                <c:pt idx="2">
                  <c:v>80843</c:v>
                </c:pt>
                <c:pt idx="3">
                  <c:v>119689</c:v>
                </c:pt>
                <c:pt idx="4">
                  <c:v>30330.799999999988</c:v>
                </c:pt>
                <c:pt idx="5">
                  <c:v>19484.399999999994</c:v>
                </c:pt>
                <c:pt idx="6">
                  <c:v>60213</c:v>
                </c:pt>
                <c:pt idx="7">
                  <c:v>73671</c:v>
                </c:pt>
                <c:pt idx="8">
                  <c:v>194409</c:v>
                </c:pt>
                <c:pt idx="9">
                  <c:v>237798</c:v>
                </c:pt>
                <c:pt idx="10">
                  <c:v>284293</c:v>
                </c:pt>
                <c:pt idx="11">
                  <c:v>39197</c:v>
                </c:pt>
              </c:numCache>
            </c:numRef>
          </c:val>
        </c:ser>
        <c:ser>
          <c:idx val="1"/>
          <c:order val="3"/>
          <c:tx>
            <c:strRef>
              <c:f>'AN1'!$E$43</c:f>
              <c:strCache>
                <c:ptCount val="1"/>
                <c:pt idx="0">
                  <c:v>Beneficio explotación</c:v>
                </c:pt>
              </c:strCache>
            </c:strRef>
          </c:tx>
          <c:spPr>
            <a:gradFill rotWithShape="0">
              <a:gsLst>
                <a:gs pos="0">
                  <a:srgbClr val="FF00FF">
                    <a:gamma/>
                    <a:shade val="46275"/>
                    <a:invGamma/>
                  </a:srgbClr>
                </a:gs>
                <a:gs pos="50000">
                  <a:srgbClr val="FF00FF"/>
                </a:gs>
                <a:gs pos="100000">
                  <a:srgbClr val="FF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'AN1'!$H$43:$S$43</c:f>
              <c:numCache>
                <c:formatCode>#,##0_ ;[Red]\-#,##0\ </c:formatCode>
                <c:ptCount val="12"/>
                <c:pt idx="0">
                  <c:v>-35186</c:v>
                </c:pt>
                <c:pt idx="1">
                  <c:v>9889</c:v>
                </c:pt>
                <c:pt idx="2">
                  <c:v>80623</c:v>
                </c:pt>
                <c:pt idx="3">
                  <c:v>119469</c:v>
                </c:pt>
                <c:pt idx="4">
                  <c:v>30110.799999999988</c:v>
                </c:pt>
                <c:pt idx="5">
                  <c:v>19264.399999999994</c:v>
                </c:pt>
                <c:pt idx="6">
                  <c:v>59993</c:v>
                </c:pt>
                <c:pt idx="7">
                  <c:v>73451</c:v>
                </c:pt>
                <c:pt idx="8">
                  <c:v>194189</c:v>
                </c:pt>
                <c:pt idx="9">
                  <c:v>237578</c:v>
                </c:pt>
                <c:pt idx="10">
                  <c:v>284073</c:v>
                </c:pt>
                <c:pt idx="11">
                  <c:v>38977</c:v>
                </c:pt>
              </c:numCache>
            </c:numRef>
          </c:val>
        </c:ser>
        <c:gapWidth val="70"/>
        <c:overlap val="30"/>
        <c:axId val="58088832"/>
        <c:axId val="58170368"/>
      </c:barChart>
      <c:catAx>
        <c:axId val="580888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170368"/>
        <c:crosses val="autoZero"/>
        <c:auto val="1"/>
        <c:lblAlgn val="ctr"/>
        <c:lblOffset val="100"/>
        <c:tickLblSkip val="1"/>
        <c:tickMarkSkip val="1"/>
      </c:catAx>
      <c:valAx>
        <c:axId val="58170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088832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443418013856812"/>
          <c:y val="0.92838990617745232"/>
          <c:w val="0.53002309468822173"/>
          <c:h val="6.39386987725518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Días para alcanzar el  Punto de equilibrio</a:t>
            </a:r>
          </a:p>
        </c:rich>
      </c:tx>
      <c:layout>
        <c:manualLayout>
          <c:xMode val="edge"/>
          <c:yMode val="edge"/>
          <c:x val="9.1025754990178023E-2"/>
          <c:y val="9.6470588235294127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128274148981075E-2"/>
          <c:y val="0.13882352941176468"/>
          <c:w val="0.9128216556761517"/>
          <c:h val="0.74588235294117655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FFFF">
                    <a:gamma/>
                    <a:shade val="46275"/>
                    <a:invGamma/>
                  </a:srgbClr>
                </a:gs>
                <a:gs pos="50000">
                  <a:srgbClr val="FFFFFF"/>
                </a:gs>
                <a:gs pos="100000">
                  <a:srgbClr val="FF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PE!$G$12:$R$12</c:f>
              <c:numCache>
                <c:formatCode>#,##0_ ;[Red]\-#,##0\ </c:formatCode>
                <c:ptCount val="12"/>
                <c:pt idx="0">
                  <c:v>110.50181124880839</c:v>
                </c:pt>
                <c:pt idx="1">
                  <c:v>26.666629213483148</c:v>
                </c:pt>
                <c:pt idx="2">
                  <c:v>18.227870280688606</c:v>
                </c:pt>
                <c:pt idx="3">
                  <c:v>16.815031453481957</c:v>
                </c:pt>
                <c:pt idx="4">
                  <c:v>22.8307220754401</c:v>
                </c:pt>
                <c:pt idx="5">
                  <c:v>24.761925046835529</c:v>
                </c:pt>
                <c:pt idx="6">
                  <c:v>19.644714736139559</c:v>
                </c:pt>
                <c:pt idx="7">
                  <c:v>18.602647191173961</c:v>
                </c:pt>
                <c:pt idx="8">
                  <c:v>15.23464706627804</c:v>
                </c:pt>
                <c:pt idx="9">
                  <c:v>14.683141836968236</c:v>
                </c:pt>
                <c:pt idx="10">
                  <c:v>14.274197119891349</c:v>
                </c:pt>
                <c:pt idx="11">
                  <c:v>21.507538783336237</c:v>
                </c:pt>
              </c:numCache>
            </c:numRef>
          </c:val>
        </c:ser>
        <c:gapWidth val="30"/>
        <c:axId val="57694848"/>
        <c:axId val="57708928"/>
      </c:barChart>
      <c:catAx>
        <c:axId val="57694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708928"/>
        <c:crosses val="autoZero"/>
        <c:auto val="1"/>
        <c:lblAlgn val="ctr"/>
        <c:lblOffset val="100"/>
        <c:tickLblSkip val="1"/>
        <c:tickMarkSkip val="1"/>
      </c:catAx>
      <c:valAx>
        <c:axId val="57708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69484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-1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Presupuesto Ventas</a:t>
            </a:r>
          </a:p>
        </c:rich>
      </c:tx>
      <c:layout>
        <c:manualLayout>
          <c:xMode val="edge"/>
          <c:yMode val="edge"/>
          <c:x val="0.21864406779661019"/>
          <c:y val="1.3966499496033055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2881355932204"/>
          <c:y val="6.9832497480165276E-2"/>
          <c:w val="0.85593220338983078"/>
          <c:h val="0.8184368704675367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'1'!$G$17:$R$17</c:f>
              <c:numCache>
                <c:formatCode>#,##0</c:formatCode>
                <c:ptCount val="12"/>
                <c:pt idx="0">
                  <c:v>25000</c:v>
                </c:pt>
                <c:pt idx="1">
                  <c:v>150000</c:v>
                </c:pt>
                <c:pt idx="2">
                  <c:v>340000</c:v>
                </c:pt>
                <c:pt idx="3">
                  <c:v>450000</c:v>
                </c:pt>
                <c:pt idx="4">
                  <c:v>213000</c:v>
                </c:pt>
                <c:pt idx="5">
                  <c:v>189000</c:v>
                </c:pt>
                <c:pt idx="6">
                  <c:v>290000</c:v>
                </c:pt>
                <c:pt idx="7">
                  <c:v>320000</c:v>
                </c:pt>
                <c:pt idx="8">
                  <c:v>650000</c:v>
                </c:pt>
                <c:pt idx="9">
                  <c:v>765000</c:v>
                </c:pt>
                <c:pt idx="10">
                  <c:v>890000</c:v>
                </c:pt>
                <c:pt idx="11">
                  <c:v>230000</c:v>
                </c:pt>
              </c:numCache>
            </c:numRef>
          </c:val>
          <c:smooth val="1"/>
        </c:ser>
        <c:marker val="1"/>
        <c:axId val="58114816"/>
        <c:axId val="58116736"/>
      </c:lineChart>
      <c:catAx>
        <c:axId val="581148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116736"/>
        <c:crosses val="autoZero"/>
        <c:auto val="1"/>
        <c:lblAlgn val="ctr"/>
        <c:lblOffset val="100"/>
        <c:tickLblSkip val="1"/>
        <c:tickMarkSkip val="1"/>
      </c:catAx>
      <c:valAx>
        <c:axId val="58116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11481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Presupuesto ventas acumulado</a:t>
            </a:r>
          </a:p>
        </c:rich>
      </c:tx>
      <c:layout>
        <c:manualLayout>
          <c:xMode val="edge"/>
          <c:yMode val="edge"/>
          <c:x val="0.18629173989455186"/>
          <c:y val="5.2486187845303893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62741652021091"/>
          <c:y val="0.10773480662983426"/>
          <c:w val="0.82601054481546565"/>
          <c:h val="0.78729281767955817"/>
        </c:manualLayout>
      </c:layout>
      <c:areaChart>
        <c:grouping val="standard"/>
        <c:ser>
          <c:idx val="0"/>
          <c:order val="0"/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'1'!$G$178:$R$178</c:f>
              <c:numCache>
                <c:formatCode>#,##0</c:formatCode>
                <c:ptCount val="12"/>
                <c:pt idx="0">
                  <c:v>25000</c:v>
                </c:pt>
                <c:pt idx="1">
                  <c:v>175000</c:v>
                </c:pt>
                <c:pt idx="2">
                  <c:v>515000</c:v>
                </c:pt>
                <c:pt idx="3">
                  <c:v>965000</c:v>
                </c:pt>
                <c:pt idx="4">
                  <c:v>1178000</c:v>
                </c:pt>
                <c:pt idx="5">
                  <c:v>1367000</c:v>
                </c:pt>
                <c:pt idx="6">
                  <c:v>1657000</c:v>
                </c:pt>
                <c:pt idx="7">
                  <c:v>1977000</c:v>
                </c:pt>
                <c:pt idx="8">
                  <c:v>2627000</c:v>
                </c:pt>
                <c:pt idx="9">
                  <c:v>3392000</c:v>
                </c:pt>
                <c:pt idx="10">
                  <c:v>4282000</c:v>
                </c:pt>
                <c:pt idx="11">
                  <c:v>4512000</c:v>
                </c:pt>
              </c:numCache>
            </c:numRef>
          </c:val>
        </c:ser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axId val="58259712"/>
        <c:axId val="58273792"/>
      </c:areaChart>
      <c:catAx>
        <c:axId val="58259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273792"/>
        <c:crosses val="autoZero"/>
        <c:auto val="1"/>
        <c:lblAlgn val="ctr"/>
        <c:lblOffset val="100"/>
        <c:tickLblSkip val="1"/>
        <c:tickMarkSkip val="1"/>
      </c:catAx>
      <c:valAx>
        <c:axId val="58273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25971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Presupuesto anual de ventas</a:t>
            </a:r>
          </a:p>
        </c:rich>
      </c:tx>
      <c:layout>
        <c:manualLayout>
          <c:xMode val="edge"/>
          <c:yMode val="edge"/>
          <c:x val="0.18864774624373956"/>
          <c:y val="4.4568245125348196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2537562604339"/>
          <c:y val="9.7493036211699163E-2"/>
          <c:w val="0.8514190317195327"/>
          <c:h val="0.7910863509749303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'1'!$G$17:$R$17</c:f>
              <c:numCache>
                <c:formatCode>#,##0</c:formatCode>
                <c:ptCount val="12"/>
                <c:pt idx="0">
                  <c:v>25000</c:v>
                </c:pt>
                <c:pt idx="1">
                  <c:v>150000</c:v>
                </c:pt>
                <c:pt idx="2">
                  <c:v>340000</c:v>
                </c:pt>
                <c:pt idx="3">
                  <c:v>450000</c:v>
                </c:pt>
                <c:pt idx="4">
                  <c:v>213000</c:v>
                </c:pt>
                <c:pt idx="5">
                  <c:v>189000</c:v>
                </c:pt>
                <c:pt idx="6">
                  <c:v>290000</c:v>
                </c:pt>
                <c:pt idx="7">
                  <c:v>320000</c:v>
                </c:pt>
                <c:pt idx="8">
                  <c:v>650000</c:v>
                </c:pt>
                <c:pt idx="9">
                  <c:v>765000</c:v>
                </c:pt>
                <c:pt idx="10">
                  <c:v>890000</c:v>
                </c:pt>
                <c:pt idx="11">
                  <c:v>230000</c:v>
                </c:pt>
              </c:numCache>
            </c:numRef>
          </c:val>
        </c:ser>
        <c:gapWidth val="60"/>
        <c:axId val="58297344"/>
        <c:axId val="58299136"/>
      </c:barChart>
      <c:catAx>
        <c:axId val="58297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299136"/>
        <c:crosses val="autoZero"/>
        <c:auto val="1"/>
        <c:lblAlgn val="ctr"/>
        <c:lblOffset val="100"/>
        <c:tickLblSkip val="1"/>
        <c:tickMarkSkip val="1"/>
      </c:catAx>
      <c:valAx>
        <c:axId val="58299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29734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Resultados</a:t>
            </a:r>
          </a:p>
        </c:rich>
      </c:tx>
      <c:layout>
        <c:manualLayout>
          <c:xMode val="edge"/>
          <c:yMode val="edge"/>
          <c:x val="0.20579268292682928"/>
          <c:y val="1.3477088948787064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20731707317074"/>
          <c:y val="7.8167115902964962E-2"/>
          <c:w val="0.78963414634146345"/>
          <c:h val="0.70889487870619972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'2'!$G$140:$R$140</c:f>
              <c:numCache>
                <c:formatCode>#,##0</c:formatCode>
                <c:ptCount val="12"/>
                <c:pt idx="0">
                  <c:v>24295</c:v>
                </c:pt>
                <c:pt idx="1">
                  <c:v>145545</c:v>
                </c:pt>
                <c:pt idx="2">
                  <c:v>329845</c:v>
                </c:pt>
                <c:pt idx="3">
                  <c:v>436545</c:v>
                </c:pt>
                <c:pt idx="4">
                  <c:v>206655</c:v>
                </c:pt>
                <c:pt idx="5">
                  <c:v>183375</c:v>
                </c:pt>
                <c:pt idx="6">
                  <c:v>281345</c:v>
                </c:pt>
                <c:pt idx="7">
                  <c:v>310445</c:v>
                </c:pt>
                <c:pt idx="8">
                  <c:v>630545</c:v>
                </c:pt>
                <c:pt idx="9">
                  <c:v>742095</c:v>
                </c:pt>
                <c:pt idx="10">
                  <c:v>863345</c:v>
                </c:pt>
                <c:pt idx="11">
                  <c:v>223145</c:v>
                </c:pt>
              </c:numCache>
            </c:numRef>
          </c:val>
        </c:ser>
        <c:ser>
          <c:idx val="1"/>
          <c:order val="1"/>
          <c:tx>
            <c:v>Gastos</c:v>
          </c:tx>
          <c:spPr>
            <a:gradFill rotWithShape="0">
              <a:gsLst>
                <a:gs pos="0">
                  <a:srgbClr val="666699">
                    <a:gamma/>
                    <a:shade val="46275"/>
                    <a:invGamma/>
                  </a:srgbClr>
                </a:gs>
                <a:gs pos="50000">
                  <a:srgbClr val="666699"/>
                </a:gs>
                <a:gs pos="100000">
                  <a:srgbClr val="666699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'2'!$G$56:$R$56</c:f>
              <c:numCache>
                <c:formatCode>#,##0</c:formatCode>
                <c:ptCount val="12"/>
                <c:pt idx="0">
                  <c:v>59436</c:v>
                </c:pt>
                <c:pt idx="1">
                  <c:v>135611</c:v>
                </c:pt>
                <c:pt idx="2">
                  <c:v>249177</c:v>
                </c:pt>
                <c:pt idx="3">
                  <c:v>317031</c:v>
                </c:pt>
                <c:pt idx="4">
                  <c:v>176499.20000000001</c:v>
                </c:pt>
                <c:pt idx="5">
                  <c:v>164065.60000000001</c:v>
                </c:pt>
                <c:pt idx="6">
                  <c:v>221307</c:v>
                </c:pt>
                <c:pt idx="7">
                  <c:v>236949</c:v>
                </c:pt>
                <c:pt idx="8">
                  <c:v>436311</c:v>
                </c:pt>
                <c:pt idx="9">
                  <c:v>504472</c:v>
                </c:pt>
                <c:pt idx="10">
                  <c:v>579227</c:v>
                </c:pt>
                <c:pt idx="11">
                  <c:v>184123</c:v>
                </c:pt>
              </c:numCache>
            </c:numRef>
          </c:val>
        </c:ser>
        <c:ser>
          <c:idx val="2"/>
          <c:order val="2"/>
          <c:tx>
            <c:v>Resultado</c:v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'2'!$G$65:$R$65</c:f>
              <c:numCache>
                <c:formatCode>#,##0</c:formatCode>
                <c:ptCount val="12"/>
                <c:pt idx="0">
                  <c:v>-35164</c:v>
                </c:pt>
                <c:pt idx="1">
                  <c:v>9911</c:v>
                </c:pt>
                <c:pt idx="2">
                  <c:v>80645</c:v>
                </c:pt>
                <c:pt idx="3">
                  <c:v>119491</c:v>
                </c:pt>
                <c:pt idx="4">
                  <c:v>30132.799999999988</c:v>
                </c:pt>
                <c:pt idx="5">
                  <c:v>19286.399999999994</c:v>
                </c:pt>
                <c:pt idx="6">
                  <c:v>60015</c:v>
                </c:pt>
                <c:pt idx="7">
                  <c:v>73473</c:v>
                </c:pt>
                <c:pt idx="8">
                  <c:v>194211</c:v>
                </c:pt>
                <c:pt idx="9">
                  <c:v>237600</c:v>
                </c:pt>
                <c:pt idx="10">
                  <c:v>284095</c:v>
                </c:pt>
                <c:pt idx="11">
                  <c:v>38999</c:v>
                </c:pt>
              </c:numCache>
            </c:numRef>
          </c:val>
        </c:ser>
        <c:gapWidth val="70"/>
        <c:overlap val="30"/>
        <c:axId val="58563584"/>
        <c:axId val="58581760"/>
      </c:barChart>
      <c:catAx>
        <c:axId val="585635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581760"/>
        <c:crosses val="autoZero"/>
        <c:auto val="1"/>
        <c:lblAlgn val="ctr"/>
        <c:lblOffset val="100"/>
        <c:tickLblSkip val="1"/>
        <c:tickMarkSkip val="1"/>
      </c:catAx>
      <c:valAx>
        <c:axId val="58581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563584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469512195121952"/>
          <c:y val="0.92452830188679247"/>
          <c:w val="0.44054878048780488"/>
          <c:h val="6.73854447439353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Resultado acumulado</a:t>
            </a:r>
          </a:p>
        </c:rich>
      </c:tx>
      <c:layout>
        <c:manualLayout>
          <c:xMode val="edge"/>
          <c:yMode val="edge"/>
          <c:x val="0.2081852342579118"/>
          <c:y val="1.7543909744808073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6312691413801"/>
          <c:y val="7.3099623936700317E-2"/>
          <c:w val="0.8167266882425771"/>
          <c:h val="0.81286781817610743"/>
        </c:manualLayout>
      </c:layout>
      <c:areaChart>
        <c:grouping val="standard"/>
        <c:ser>
          <c:idx val="0"/>
          <c:order val="0"/>
          <c:spPr>
            <a:solidFill>
              <a:srgbClr val="99CC00"/>
            </a:solidFill>
            <a:ln w="12700">
              <a:solidFill>
                <a:srgbClr val="969696"/>
              </a:solidFill>
              <a:prstDash val="solid"/>
            </a:ln>
          </c:spPr>
          <c:val>
            <c:numRef>
              <c:f>'2'!$G$141:$Q$141</c:f>
              <c:numCache>
                <c:formatCode>#,##0</c:formatCode>
                <c:ptCount val="11"/>
                <c:pt idx="0">
                  <c:v>-35164</c:v>
                </c:pt>
                <c:pt idx="1">
                  <c:v>-25253</c:v>
                </c:pt>
                <c:pt idx="2">
                  <c:v>55392</c:v>
                </c:pt>
                <c:pt idx="3">
                  <c:v>174883</c:v>
                </c:pt>
                <c:pt idx="4">
                  <c:v>205015.8</c:v>
                </c:pt>
                <c:pt idx="5">
                  <c:v>224302.19999999998</c:v>
                </c:pt>
                <c:pt idx="6">
                  <c:v>284317.19999999995</c:v>
                </c:pt>
                <c:pt idx="7">
                  <c:v>357790.19999999995</c:v>
                </c:pt>
                <c:pt idx="8">
                  <c:v>552001.19999999995</c:v>
                </c:pt>
                <c:pt idx="9">
                  <c:v>789601.2</c:v>
                </c:pt>
                <c:pt idx="10">
                  <c:v>1073696.2</c:v>
                </c:pt>
              </c:numCache>
            </c:numRef>
          </c:val>
        </c:ser>
        <c:dropLines>
          <c:spPr>
            <a:ln w="3175">
              <a:solidFill>
                <a:srgbClr val="FFFFFF"/>
              </a:solidFill>
              <a:prstDash val="solid"/>
            </a:ln>
          </c:spPr>
        </c:dropLines>
        <c:axId val="58598144"/>
        <c:axId val="58599680"/>
      </c:areaChart>
      <c:catAx>
        <c:axId val="585981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599680"/>
        <c:crosses val="autoZero"/>
        <c:auto val="1"/>
        <c:lblAlgn val="ctr"/>
        <c:lblOffset val="100"/>
        <c:tickLblSkip val="1"/>
        <c:tickMarkSkip val="1"/>
      </c:catAx>
      <c:valAx>
        <c:axId val="58599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59814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Gastos</a:t>
            </a:r>
          </a:p>
        </c:rich>
      </c:tx>
      <c:layout>
        <c:manualLayout>
          <c:xMode val="edge"/>
          <c:yMode val="edge"/>
          <c:x val="0.14548506862480129"/>
          <c:y val="2.4523193390233029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0143610328383"/>
          <c:y val="8.1743977967443454E-2"/>
          <c:w val="0.86287695874020054"/>
          <c:h val="0.69482381272326932"/>
        </c:manualLayout>
      </c:layout>
      <c:barChart>
        <c:barDir val="col"/>
        <c:grouping val="stacked"/>
        <c:ser>
          <c:idx val="0"/>
          <c:order val="0"/>
          <c:tx>
            <c:strRef>
              <c:f>'2'!$E$24</c:f>
              <c:strCache>
                <c:ptCount val="1"/>
                <c:pt idx="0">
                  <c:v>Consumo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100000">
                  <a:srgbClr val="C0C0C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'2'!$G$24:$R$24</c:f>
              <c:numCache>
                <c:formatCode>#,##0</c:formatCode>
                <c:ptCount val="12"/>
                <c:pt idx="0">
                  <c:v>12125</c:v>
                </c:pt>
                <c:pt idx="1">
                  <c:v>72750</c:v>
                </c:pt>
                <c:pt idx="2">
                  <c:v>164900</c:v>
                </c:pt>
                <c:pt idx="3">
                  <c:v>218250</c:v>
                </c:pt>
                <c:pt idx="4">
                  <c:v>103305</c:v>
                </c:pt>
                <c:pt idx="5">
                  <c:v>91665</c:v>
                </c:pt>
                <c:pt idx="6">
                  <c:v>140650</c:v>
                </c:pt>
                <c:pt idx="7">
                  <c:v>155200</c:v>
                </c:pt>
                <c:pt idx="8">
                  <c:v>315250</c:v>
                </c:pt>
                <c:pt idx="9">
                  <c:v>371025</c:v>
                </c:pt>
                <c:pt idx="10">
                  <c:v>431650</c:v>
                </c:pt>
                <c:pt idx="11">
                  <c:v>111550</c:v>
                </c:pt>
              </c:numCache>
            </c:numRef>
          </c:val>
        </c:ser>
        <c:ser>
          <c:idx val="1"/>
          <c:order val="1"/>
          <c:tx>
            <c:strRef>
              <c:f>'2'!$E$26</c:f>
              <c:strCache>
                <c:ptCount val="1"/>
                <c:pt idx="0">
                  <c:v>Variables</c:v>
                </c:pt>
              </c:strCache>
            </c:strRef>
          </c:tx>
          <c:spPr>
            <a:gradFill rotWithShape="0">
              <a:gsLst>
                <a:gs pos="0">
                  <a:srgbClr val="CC99FF">
                    <a:gamma/>
                    <a:shade val="46275"/>
                    <a:invGamma/>
                  </a:srgbClr>
                </a:gs>
                <a:gs pos="5000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'2'!$G$26:$R$26</c:f>
              <c:numCache>
                <c:formatCode>#,##0</c:formatCode>
                <c:ptCount val="12"/>
                <c:pt idx="0">
                  <c:v>1697.5</c:v>
                </c:pt>
                <c:pt idx="1">
                  <c:v>10185</c:v>
                </c:pt>
                <c:pt idx="2">
                  <c:v>23086</c:v>
                </c:pt>
                <c:pt idx="3">
                  <c:v>30555</c:v>
                </c:pt>
                <c:pt idx="4">
                  <c:v>14462.7</c:v>
                </c:pt>
                <c:pt idx="5">
                  <c:v>12833.1</c:v>
                </c:pt>
                <c:pt idx="6">
                  <c:v>19691</c:v>
                </c:pt>
                <c:pt idx="7">
                  <c:v>21728</c:v>
                </c:pt>
                <c:pt idx="8">
                  <c:v>44135</c:v>
                </c:pt>
                <c:pt idx="9">
                  <c:v>51943.5</c:v>
                </c:pt>
                <c:pt idx="10">
                  <c:v>60431</c:v>
                </c:pt>
                <c:pt idx="11">
                  <c:v>15617</c:v>
                </c:pt>
              </c:numCache>
            </c:numRef>
          </c:val>
        </c:ser>
        <c:ser>
          <c:idx val="2"/>
          <c:order val="2"/>
          <c:tx>
            <c:strRef>
              <c:f>'2'!$E$30</c:f>
              <c:strCache>
                <c:ptCount val="1"/>
                <c:pt idx="0">
                  <c:v>Personal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shade val="46275"/>
                    <a:invGamma/>
                  </a:srgbClr>
                </a:gs>
                <a:gs pos="50000">
                  <a:srgbClr val="008080"/>
                </a:gs>
                <a:gs pos="100000">
                  <a:srgbClr val="00808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'2'!$G$30:$R$30</c:f>
              <c:numCache>
                <c:formatCode>#,##0</c:formatCode>
                <c:ptCount val="12"/>
                <c:pt idx="0">
                  <c:v>35807.5</c:v>
                </c:pt>
                <c:pt idx="1">
                  <c:v>41870</c:v>
                </c:pt>
                <c:pt idx="2">
                  <c:v>51085</c:v>
                </c:pt>
                <c:pt idx="3">
                  <c:v>56420</c:v>
                </c:pt>
                <c:pt idx="4">
                  <c:v>44925.5</c:v>
                </c:pt>
                <c:pt idx="5">
                  <c:v>43761.5</c:v>
                </c:pt>
                <c:pt idx="6">
                  <c:v>48660</c:v>
                </c:pt>
                <c:pt idx="7">
                  <c:v>50115</c:v>
                </c:pt>
                <c:pt idx="8">
                  <c:v>66120</c:v>
                </c:pt>
                <c:pt idx="9">
                  <c:v>71697.5</c:v>
                </c:pt>
                <c:pt idx="10">
                  <c:v>77760</c:v>
                </c:pt>
                <c:pt idx="11">
                  <c:v>45750</c:v>
                </c:pt>
              </c:numCache>
            </c:numRef>
          </c:val>
        </c:ser>
        <c:ser>
          <c:idx val="3"/>
          <c:order val="3"/>
          <c:tx>
            <c:strRef>
              <c:f>'2'!$E$36</c:f>
              <c:strCache>
                <c:ptCount val="1"/>
                <c:pt idx="0">
                  <c:v>Publicidad y promoción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'2'!$G$36:$R$36</c:f>
              <c:numCache>
                <c:formatCode>#,##0</c:formatCode>
                <c:ptCount val="12"/>
                <c:pt idx="0">
                  <c:v>2000</c:v>
                </c:pt>
                <c:pt idx="1">
                  <c:v>3000</c:v>
                </c:pt>
                <c:pt idx="2">
                  <c:v>2300</c:v>
                </c:pt>
                <c:pt idx="3">
                  <c:v>4000</c:v>
                </c:pt>
                <c:pt idx="4">
                  <c:v>6000</c:v>
                </c:pt>
                <c:pt idx="5">
                  <c:v>8000</c:v>
                </c:pt>
                <c:pt idx="6">
                  <c:v>4500</c:v>
                </c:pt>
                <c:pt idx="7">
                  <c:v>2100</c:v>
                </c:pt>
                <c:pt idx="8">
                  <c:v>3000</c:v>
                </c:pt>
                <c:pt idx="9">
                  <c:v>2000</c:v>
                </c:pt>
                <c:pt idx="10">
                  <c:v>1580</c:v>
                </c:pt>
                <c:pt idx="11">
                  <c:v>3400</c:v>
                </c:pt>
              </c:numCache>
            </c:numRef>
          </c:val>
        </c:ser>
        <c:ser>
          <c:idx val="4"/>
          <c:order val="4"/>
          <c:tx>
            <c:strRef>
              <c:f>'2'!$E$38</c:f>
              <c:strCache>
                <c:ptCount val="1"/>
                <c:pt idx="0">
                  <c:v>Gastos Generales</c:v>
                </c:pt>
              </c:strCache>
            </c:strRef>
          </c:tx>
          <c:spPr>
            <a:gradFill rotWithShape="0">
              <a:gsLst>
                <a:gs pos="0">
                  <a:srgbClr val="666699">
                    <a:gamma/>
                    <a:shade val="46275"/>
                    <a:invGamma/>
                  </a:srgbClr>
                </a:gs>
                <a:gs pos="50000">
                  <a:srgbClr val="666699"/>
                </a:gs>
                <a:gs pos="100000">
                  <a:srgbClr val="666699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'2'!$G$38:$R$38</c:f>
              <c:numCache>
                <c:formatCode>#,##0</c:formatCode>
                <c:ptCount val="12"/>
                <c:pt idx="0">
                  <c:v>7586</c:v>
                </c:pt>
                <c:pt idx="1">
                  <c:v>7586</c:v>
                </c:pt>
                <c:pt idx="2">
                  <c:v>7586</c:v>
                </c:pt>
                <c:pt idx="3">
                  <c:v>7586</c:v>
                </c:pt>
                <c:pt idx="4">
                  <c:v>7586</c:v>
                </c:pt>
                <c:pt idx="5">
                  <c:v>7586</c:v>
                </c:pt>
                <c:pt idx="6">
                  <c:v>7586</c:v>
                </c:pt>
                <c:pt idx="7">
                  <c:v>7586</c:v>
                </c:pt>
                <c:pt idx="8">
                  <c:v>7586</c:v>
                </c:pt>
                <c:pt idx="9">
                  <c:v>7586</c:v>
                </c:pt>
                <c:pt idx="10">
                  <c:v>7586</c:v>
                </c:pt>
                <c:pt idx="11">
                  <c:v>7586</c:v>
                </c:pt>
              </c:numCache>
            </c:numRef>
          </c:val>
        </c:ser>
        <c:ser>
          <c:idx val="5"/>
          <c:order val="5"/>
          <c:tx>
            <c:strRef>
              <c:f>'2'!$E$54</c:f>
              <c:strCache>
                <c:ptCount val="1"/>
                <c:pt idx="0">
                  <c:v>Amortizaciones</c:v>
                </c:pt>
              </c:strCache>
            </c:strRef>
          </c:tx>
          <c:spPr>
            <a:gradFill rotWithShape="0">
              <a:gsLst>
                <a:gs pos="0">
                  <a:srgbClr val="000000"/>
                </a:gs>
                <a:gs pos="50000">
                  <a:srgbClr val="000000">
                    <a:gamma/>
                    <a:tint val="0"/>
                    <a:invGamma/>
                  </a:srgbClr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'2'!$G$54:$R$54</c:f>
              <c:numCache>
                <c:formatCode>#,##0</c:formatCode>
                <c:ptCount val="1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</c:numCache>
            </c:numRef>
          </c:val>
        </c:ser>
        <c:gapWidth val="100"/>
        <c:overlap val="100"/>
        <c:axId val="58824192"/>
        <c:axId val="58825728"/>
      </c:barChart>
      <c:catAx>
        <c:axId val="588241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825728"/>
        <c:crosses val="autoZero"/>
        <c:auto val="1"/>
        <c:lblAlgn val="ctr"/>
        <c:lblOffset val="100"/>
        <c:tickLblSkip val="1"/>
        <c:tickMarkSkip val="1"/>
      </c:catAx>
      <c:valAx>
        <c:axId val="58825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82419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5017951291048"/>
          <c:y val="0.85831176865815617"/>
          <c:w val="0.8110374515290647"/>
          <c:h val="0.13351516401349098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Resultado  explotación</a:t>
            </a:r>
          </a:p>
        </c:rich>
      </c:tx>
      <c:layout>
        <c:manualLayout>
          <c:xMode val="edge"/>
          <c:yMode val="edge"/>
          <c:x val="0.18480169338584404"/>
          <c:y val="2.9891304347826091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89660901171372"/>
          <c:y val="8.4239130434782608E-2"/>
          <c:w val="0.81692711188321709"/>
          <c:h val="0.75000000000000011"/>
        </c:manualLayout>
      </c:layout>
      <c:barChart>
        <c:barDir val="col"/>
        <c:grouping val="clustered"/>
        <c:ser>
          <c:idx val="0"/>
          <c:order val="0"/>
          <c:tx>
            <c:strRef>
              <c:f>'3'!$E$20</c:f>
              <c:strCache>
                <c:ptCount val="1"/>
                <c:pt idx="0">
                  <c:v>Venta neta</c:v>
                </c:pt>
              </c:strCache>
            </c:strRef>
          </c:tx>
          <c:spPr>
            <a:gradFill rotWithShape="0">
              <a:gsLst>
                <a:gs pos="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'3'!$G$20:$R$20</c:f>
              <c:numCache>
                <c:formatCode>#,##0</c:formatCode>
                <c:ptCount val="12"/>
                <c:pt idx="0">
                  <c:v>24250</c:v>
                </c:pt>
                <c:pt idx="1">
                  <c:v>145500</c:v>
                </c:pt>
                <c:pt idx="2">
                  <c:v>329800</c:v>
                </c:pt>
                <c:pt idx="3">
                  <c:v>436500</c:v>
                </c:pt>
                <c:pt idx="4">
                  <c:v>206610</c:v>
                </c:pt>
                <c:pt idx="5">
                  <c:v>183330</c:v>
                </c:pt>
                <c:pt idx="6">
                  <c:v>281300</c:v>
                </c:pt>
                <c:pt idx="7">
                  <c:v>310400</c:v>
                </c:pt>
                <c:pt idx="8">
                  <c:v>630500</c:v>
                </c:pt>
                <c:pt idx="9">
                  <c:v>742050</c:v>
                </c:pt>
                <c:pt idx="10">
                  <c:v>863300</c:v>
                </c:pt>
                <c:pt idx="11">
                  <c:v>223100</c:v>
                </c:pt>
              </c:numCache>
            </c:numRef>
          </c:val>
        </c:ser>
        <c:ser>
          <c:idx val="1"/>
          <c:order val="1"/>
          <c:tx>
            <c:strRef>
              <c:f>'3'!$E$29</c:f>
              <c:strCache>
                <c:ptCount val="1"/>
                <c:pt idx="0">
                  <c:v>Margen bruto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'3'!$G$29:$S$29</c:f>
              <c:numCache>
                <c:formatCode>#,##0</c:formatCode>
                <c:ptCount val="13"/>
                <c:pt idx="0">
                  <c:v>-5846</c:v>
                </c:pt>
                <c:pt idx="1">
                  <c:v>52354</c:v>
                </c:pt>
                <c:pt idx="2">
                  <c:v>140818</c:v>
                </c:pt>
                <c:pt idx="3">
                  <c:v>192034</c:v>
                </c:pt>
                <c:pt idx="4">
                  <c:v>81686.8</c:v>
                </c:pt>
                <c:pt idx="5">
                  <c:v>70512.399999999994</c:v>
                </c:pt>
                <c:pt idx="6">
                  <c:v>117538</c:v>
                </c:pt>
                <c:pt idx="7">
                  <c:v>131506</c:v>
                </c:pt>
                <c:pt idx="8">
                  <c:v>285154</c:v>
                </c:pt>
                <c:pt idx="9">
                  <c:v>338698</c:v>
                </c:pt>
                <c:pt idx="10">
                  <c:v>396898</c:v>
                </c:pt>
                <c:pt idx="11">
                  <c:v>89602</c:v>
                </c:pt>
                <c:pt idx="12">
                  <c:v>1890955.2000000002</c:v>
                </c:pt>
              </c:numCache>
            </c:numRef>
          </c:val>
        </c:ser>
        <c:ser>
          <c:idx val="2"/>
          <c:order val="2"/>
          <c:tx>
            <c:strRef>
              <c:f>'3'!$E$55</c:f>
              <c:strCache>
                <c:ptCount val="1"/>
                <c:pt idx="0">
                  <c:v>EBITDA</c:v>
                </c:pt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'3'!$G$55:$S$55</c:f>
              <c:numCache>
                <c:formatCode>#,##0</c:formatCode>
                <c:ptCount val="13"/>
                <c:pt idx="0">
                  <c:v>-34966</c:v>
                </c:pt>
                <c:pt idx="1">
                  <c:v>10109</c:v>
                </c:pt>
                <c:pt idx="2">
                  <c:v>80843</c:v>
                </c:pt>
                <c:pt idx="3">
                  <c:v>119689</c:v>
                </c:pt>
                <c:pt idx="4">
                  <c:v>30330.800000000003</c:v>
                </c:pt>
                <c:pt idx="5">
                  <c:v>19484.399999999994</c:v>
                </c:pt>
                <c:pt idx="6">
                  <c:v>60213</c:v>
                </c:pt>
                <c:pt idx="7">
                  <c:v>73671</c:v>
                </c:pt>
                <c:pt idx="8">
                  <c:v>194409</c:v>
                </c:pt>
                <c:pt idx="9">
                  <c:v>237798</c:v>
                </c:pt>
                <c:pt idx="10">
                  <c:v>284293</c:v>
                </c:pt>
                <c:pt idx="11">
                  <c:v>39197</c:v>
                </c:pt>
                <c:pt idx="12">
                  <c:v>1115071.2000000002</c:v>
                </c:pt>
              </c:numCache>
            </c:numRef>
          </c:val>
        </c:ser>
        <c:gapWidth val="50"/>
        <c:overlap val="30"/>
        <c:axId val="59090816"/>
        <c:axId val="59092352"/>
      </c:barChart>
      <c:catAx>
        <c:axId val="590908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9092352"/>
        <c:crosses val="autoZero"/>
        <c:auto val="1"/>
        <c:lblAlgn val="ctr"/>
        <c:lblOffset val="100"/>
        <c:tickLblSkip val="1"/>
        <c:tickMarkSkip val="1"/>
      </c:catAx>
      <c:valAx>
        <c:axId val="59092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909081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07949130959108"/>
          <c:y val="0.92663043478260854"/>
          <c:w val="0.56131355467662902"/>
          <c:h val="6.52173913043478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BAI acumulado</a:t>
            </a:r>
          </a:p>
        </c:rich>
      </c:tx>
      <c:layout>
        <c:manualLayout>
          <c:xMode val="edge"/>
          <c:yMode val="edge"/>
          <c:x val="0.19206378978142022"/>
          <c:y val="3.5812768521781717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92084406132826"/>
          <c:y val="9.0909335478368963E-2"/>
          <c:w val="0.822223496750212"/>
          <c:h val="0.79614539252268579"/>
        </c:manualLayout>
      </c:layout>
      <c:areaChart>
        <c:grouping val="standard"/>
        <c:ser>
          <c:idx val="0"/>
          <c:order val="0"/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2700000" scaled="1"/>
            </a:gradFill>
            <a:ln w="12700">
              <a:solidFill>
                <a:srgbClr val="969696"/>
              </a:solidFill>
              <a:prstDash val="solid"/>
            </a:ln>
          </c:spPr>
          <c:val>
            <c:numRef>
              <c:f>'3'!$G$143:$Q$143</c:f>
              <c:numCache>
                <c:formatCode>#,##0</c:formatCode>
                <c:ptCount val="11"/>
                <c:pt idx="0">
                  <c:v>-35164</c:v>
                </c:pt>
                <c:pt idx="1">
                  <c:v>-25253</c:v>
                </c:pt>
                <c:pt idx="2">
                  <c:v>55392</c:v>
                </c:pt>
                <c:pt idx="3">
                  <c:v>174883</c:v>
                </c:pt>
                <c:pt idx="4">
                  <c:v>205015.8</c:v>
                </c:pt>
                <c:pt idx="5">
                  <c:v>224302.19999999998</c:v>
                </c:pt>
                <c:pt idx="6">
                  <c:v>284317.19999999995</c:v>
                </c:pt>
                <c:pt idx="7">
                  <c:v>357790.19999999995</c:v>
                </c:pt>
                <c:pt idx="8">
                  <c:v>552001.19999999995</c:v>
                </c:pt>
                <c:pt idx="9">
                  <c:v>789601.2</c:v>
                </c:pt>
                <c:pt idx="10">
                  <c:v>1073696.2</c:v>
                </c:pt>
              </c:numCache>
            </c:numRef>
          </c:val>
        </c:ser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axId val="59112832"/>
        <c:axId val="59204736"/>
      </c:areaChart>
      <c:catAx>
        <c:axId val="59112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9204736"/>
        <c:crosses val="autoZero"/>
        <c:auto val="1"/>
        <c:lblAlgn val="ctr"/>
        <c:lblOffset val="100"/>
        <c:tickLblSkip val="1"/>
        <c:tickMarkSkip val="1"/>
      </c:catAx>
      <c:valAx>
        <c:axId val="59204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9112832"/>
        <c:crosses val="autoZero"/>
        <c:crossBetween val="midCat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Costes</a:t>
            </a:r>
          </a:p>
        </c:rich>
      </c:tx>
      <c:layout>
        <c:manualLayout>
          <c:xMode val="edge"/>
          <c:yMode val="edge"/>
          <c:x val="0.15384615384615391"/>
          <c:y val="2.4324356424668001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21763602251409"/>
          <c:y val="0.12432448839274755"/>
          <c:w val="0.81613508442776739"/>
          <c:h val="0.62973056077196032"/>
        </c:manualLayout>
      </c:layout>
      <c:barChart>
        <c:barDir val="col"/>
        <c:grouping val="percentStacked"/>
        <c:ser>
          <c:idx val="0"/>
          <c:order val="0"/>
          <c:tx>
            <c:strRef>
              <c:f>'3'!$E$22</c:f>
              <c:strCache>
                <c:ptCount val="1"/>
                <c:pt idx="0">
                  <c:v>Coste de las ventas</c:v>
                </c:pt>
              </c:strCache>
            </c:strRef>
          </c:tx>
          <c:spPr>
            <a:gradFill rotWithShape="0">
              <a:gsLst>
                <a:gs pos="0">
                  <a:srgbClr val="CC99FF">
                    <a:gamma/>
                    <a:shade val="46275"/>
                    <a:invGamma/>
                  </a:srgbClr>
                </a:gs>
                <a:gs pos="5000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'3'!$G$22:$S$22</c:f>
              <c:numCache>
                <c:formatCode>#,##0</c:formatCode>
                <c:ptCount val="13"/>
                <c:pt idx="0">
                  <c:v>30096</c:v>
                </c:pt>
                <c:pt idx="1">
                  <c:v>93146</c:v>
                </c:pt>
                <c:pt idx="2">
                  <c:v>188982</c:v>
                </c:pt>
                <c:pt idx="3">
                  <c:v>244466</c:v>
                </c:pt>
                <c:pt idx="4">
                  <c:v>124923.2</c:v>
                </c:pt>
                <c:pt idx="5">
                  <c:v>112817.60000000001</c:v>
                </c:pt>
                <c:pt idx="6">
                  <c:v>163762</c:v>
                </c:pt>
                <c:pt idx="7">
                  <c:v>178894</c:v>
                </c:pt>
                <c:pt idx="8">
                  <c:v>345346</c:v>
                </c:pt>
                <c:pt idx="9">
                  <c:v>403352</c:v>
                </c:pt>
                <c:pt idx="10">
                  <c:v>466402</c:v>
                </c:pt>
                <c:pt idx="11">
                  <c:v>133498</c:v>
                </c:pt>
                <c:pt idx="12">
                  <c:v>2485684.7999999998</c:v>
                </c:pt>
              </c:numCache>
            </c:numRef>
          </c:val>
        </c:ser>
        <c:ser>
          <c:idx val="1"/>
          <c:order val="1"/>
          <c:tx>
            <c:strRef>
              <c:f>'3'!$E$33</c:f>
              <c:strCache>
                <c:ptCount val="1"/>
                <c:pt idx="0">
                  <c:v>Gastos de Ventas y Marketing</c:v>
                </c:pt>
              </c:strCache>
            </c:strRef>
          </c:tx>
          <c:spPr>
            <a:gradFill rotWithShape="0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50000">
                  <a:srgbClr val="FFCC99"/>
                </a:gs>
                <a:gs pos="100000">
                  <a:srgbClr val="FFCC99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'3'!$G$33:$S$33</c:f>
              <c:numCache>
                <c:formatCode>#,##0</c:formatCode>
                <c:ptCount val="13"/>
                <c:pt idx="0">
                  <c:v>11590</c:v>
                </c:pt>
                <c:pt idx="1">
                  <c:v>24715</c:v>
                </c:pt>
                <c:pt idx="2">
                  <c:v>42445</c:v>
                </c:pt>
                <c:pt idx="3">
                  <c:v>54815</c:v>
                </c:pt>
                <c:pt idx="4">
                  <c:v>33826</c:v>
                </c:pt>
                <c:pt idx="5">
                  <c:v>33498</c:v>
                </c:pt>
                <c:pt idx="6">
                  <c:v>39795</c:v>
                </c:pt>
                <c:pt idx="7">
                  <c:v>40305</c:v>
                </c:pt>
                <c:pt idx="8">
                  <c:v>73215</c:v>
                </c:pt>
                <c:pt idx="9">
                  <c:v>83370</c:v>
                </c:pt>
                <c:pt idx="10">
                  <c:v>95075</c:v>
                </c:pt>
                <c:pt idx="11">
                  <c:v>32875</c:v>
                </c:pt>
                <c:pt idx="12">
                  <c:v>565524</c:v>
                </c:pt>
              </c:numCache>
            </c:numRef>
          </c:val>
        </c:ser>
        <c:ser>
          <c:idx val="2"/>
          <c:order val="2"/>
          <c:tx>
            <c:strRef>
              <c:f>'3'!$E$57</c:f>
              <c:strCache>
                <c:ptCount val="1"/>
                <c:pt idx="0">
                  <c:v>Amortizaciones</c:v>
                </c:pt>
              </c:strCache>
            </c:strRef>
          </c:tx>
          <c:spPr>
            <a:gradFill rotWithShape="0">
              <a:gsLst>
                <a:gs pos="0">
                  <a:srgbClr val="FF00FF">
                    <a:gamma/>
                    <a:shade val="46275"/>
                    <a:invGamma/>
                  </a:srgbClr>
                </a:gs>
                <a:gs pos="50000">
                  <a:srgbClr val="FF00FF"/>
                </a:gs>
                <a:gs pos="100000">
                  <a:srgbClr val="FF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'3'!$G$57:$S$57</c:f>
              <c:numCache>
                <c:formatCode>#,##0</c:formatCode>
                <c:ptCount val="13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2640</c:v>
                </c:pt>
              </c:numCache>
            </c:numRef>
          </c:val>
        </c:ser>
        <c:ser>
          <c:idx val="3"/>
          <c:order val="3"/>
          <c:tx>
            <c:strRef>
              <c:f>'3'!$E$41</c:f>
              <c:strCache>
                <c:ptCount val="1"/>
                <c:pt idx="0">
                  <c:v>Gst. Administración y Generales</c:v>
                </c:pt>
              </c:strCache>
            </c:strRef>
          </c:tx>
          <c:spPr>
            <a:gradFill rotWithShape="0">
              <a:gsLst>
                <a:gs pos="0">
                  <a:srgbClr val="FFFF99">
                    <a:gamma/>
                    <a:shade val="46275"/>
                    <a:invGamma/>
                  </a:srgbClr>
                </a:gs>
                <a:gs pos="50000">
                  <a:srgbClr val="FFFF99"/>
                </a:gs>
                <a:gs pos="100000">
                  <a:srgbClr val="FFFF99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'3'!$G$41:$S$41</c:f>
              <c:numCache>
                <c:formatCode>#,##0</c:formatCode>
                <c:ptCount val="13"/>
                <c:pt idx="0">
                  <c:v>17530</c:v>
                </c:pt>
                <c:pt idx="1">
                  <c:v>17530</c:v>
                </c:pt>
                <c:pt idx="2">
                  <c:v>17530</c:v>
                </c:pt>
                <c:pt idx="3">
                  <c:v>17530</c:v>
                </c:pt>
                <c:pt idx="4">
                  <c:v>17530</c:v>
                </c:pt>
                <c:pt idx="5">
                  <c:v>17530</c:v>
                </c:pt>
                <c:pt idx="6">
                  <c:v>17530</c:v>
                </c:pt>
                <c:pt idx="7">
                  <c:v>17530</c:v>
                </c:pt>
                <c:pt idx="8">
                  <c:v>17530</c:v>
                </c:pt>
                <c:pt idx="9">
                  <c:v>17530</c:v>
                </c:pt>
                <c:pt idx="10">
                  <c:v>17530</c:v>
                </c:pt>
                <c:pt idx="11">
                  <c:v>17530</c:v>
                </c:pt>
                <c:pt idx="12">
                  <c:v>210360</c:v>
                </c:pt>
              </c:numCache>
            </c:numRef>
          </c:val>
        </c:ser>
        <c:gapWidth val="40"/>
        <c:overlap val="100"/>
        <c:axId val="75094656"/>
        <c:axId val="75379072"/>
      </c:barChart>
      <c:catAx>
        <c:axId val="7509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75379072"/>
        <c:crosses val="autoZero"/>
        <c:auto val="1"/>
        <c:lblAlgn val="ctr"/>
        <c:lblOffset val="100"/>
        <c:tickLblSkip val="1"/>
        <c:tickMarkSkip val="1"/>
      </c:catAx>
      <c:valAx>
        <c:axId val="75379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75094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57035647279548"/>
          <c:y val="0.86756871247982559"/>
          <c:w val="0.87992495309568486"/>
          <c:h val="0.11891907585393247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Costes</a:t>
            </a:r>
          </a:p>
        </c:rich>
      </c:tx>
      <c:layout>
        <c:manualLayout>
          <c:xMode val="edge"/>
          <c:yMode val="edge"/>
          <c:x val="0.12056751506112759"/>
          <c:y val="1.2755102040816327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744791372071911E-2"/>
          <c:y val="7.9081632653061243E-2"/>
          <c:w val="0.8995282251129223"/>
          <c:h val="0.72704081632653084"/>
        </c:manualLayout>
      </c:layout>
      <c:barChart>
        <c:barDir val="col"/>
        <c:grouping val="stacked"/>
        <c:ser>
          <c:idx val="2"/>
          <c:order val="0"/>
          <c:tx>
            <c:strRef>
              <c:f>'AN1'!$E$14</c:f>
              <c:strCache>
                <c:ptCount val="1"/>
                <c:pt idx="0">
                  <c:v>COSTE de las VENTAS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'AN1'!$H$22:$S$22</c:f>
              <c:numCache>
                <c:formatCode>#,##0_ ;[Red]\-#,##0\ </c:formatCode>
                <c:ptCount val="12"/>
                <c:pt idx="0">
                  <c:v>-5846</c:v>
                </c:pt>
                <c:pt idx="1">
                  <c:v>52354</c:v>
                </c:pt>
                <c:pt idx="2">
                  <c:v>140818</c:v>
                </c:pt>
                <c:pt idx="3">
                  <c:v>192034</c:v>
                </c:pt>
                <c:pt idx="4">
                  <c:v>81686.8</c:v>
                </c:pt>
                <c:pt idx="5">
                  <c:v>70512.399999999994</c:v>
                </c:pt>
                <c:pt idx="6">
                  <c:v>117538</c:v>
                </c:pt>
                <c:pt idx="7">
                  <c:v>131506</c:v>
                </c:pt>
                <c:pt idx="8">
                  <c:v>285154</c:v>
                </c:pt>
                <c:pt idx="9">
                  <c:v>338698</c:v>
                </c:pt>
                <c:pt idx="10">
                  <c:v>396898</c:v>
                </c:pt>
                <c:pt idx="11">
                  <c:v>89602</c:v>
                </c:pt>
              </c:numCache>
            </c:numRef>
          </c:val>
        </c:ser>
        <c:ser>
          <c:idx val="5"/>
          <c:order val="1"/>
          <c:tx>
            <c:strRef>
              <c:f>'AN1'!$E$24</c:f>
              <c:strCache>
                <c:ptCount val="1"/>
                <c:pt idx="0">
                  <c:v>COST. MARK. y VENTAS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'AN1'!$H$24:$S$24</c:f>
              <c:numCache>
                <c:formatCode>#,##0_ ;[Red]\-#,##0\ </c:formatCode>
                <c:ptCount val="12"/>
                <c:pt idx="0">
                  <c:v>11590</c:v>
                </c:pt>
                <c:pt idx="1">
                  <c:v>24715</c:v>
                </c:pt>
                <c:pt idx="2">
                  <c:v>42445</c:v>
                </c:pt>
                <c:pt idx="3">
                  <c:v>54815</c:v>
                </c:pt>
                <c:pt idx="4">
                  <c:v>33826</c:v>
                </c:pt>
                <c:pt idx="5">
                  <c:v>33498</c:v>
                </c:pt>
                <c:pt idx="6">
                  <c:v>39795</c:v>
                </c:pt>
                <c:pt idx="7">
                  <c:v>40305</c:v>
                </c:pt>
                <c:pt idx="8">
                  <c:v>73215</c:v>
                </c:pt>
                <c:pt idx="9">
                  <c:v>83370</c:v>
                </c:pt>
                <c:pt idx="10">
                  <c:v>95075</c:v>
                </c:pt>
                <c:pt idx="11">
                  <c:v>32875</c:v>
                </c:pt>
              </c:numCache>
            </c:numRef>
          </c:val>
        </c:ser>
        <c:ser>
          <c:idx val="1"/>
          <c:order val="2"/>
          <c:tx>
            <c:strRef>
              <c:f>'AN1'!$E$33</c:f>
              <c:strCache>
                <c:ptCount val="1"/>
                <c:pt idx="0">
                  <c:v>COST. GEN y ADMINIST</c:v>
                </c:pt>
              </c:strCache>
            </c:strRef>
          </c:tx>
          <c:spPr>
            <a:gradFill rotWithShape="0">
              <a:gsLst>
                <a:gs pos="0">
                  <a:srgbClr val="FF00FF">
                    <a:gamma/>
                    <a:shade val="46275"/>
                    <a:invGamma/>
                  </a:srgbClr>
                </a:gs>
                <a:gs pos="50000">
                  <a:srgbClr val="FF00FF"/>
                </a:gs>
                <a:gs pos="100000">
                  <a:srgbClr val="FF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'AN1'!$H$33:$S$33</c:f>
              <c:numCache>
                <c:formatCode>#,##0_ ;[Red]\-#,##0\ </c:formatCode>
                <c:ptCount val="12"/>
                <c:pt idx="0">
                  <c:v>17530</c:v>
                </c:pt>
                <c:pt idx="1">
                  <c:v>17530</c:v>
                </c:pt>
                <c:pt idx="2">
                  <c:v>17530</c:v>
                </c:pt>
                <c:pt idx="3">
                  <c:v>17530</c:v>
                </c:pt>
                <c:pt idx="4">
                  <c:v>17530</c:v>
                </c:pt>
                <c:pt idx="5">
                  <c:v>17530</c:v>
                </c:pt>
                <c:pt idx="6">
                  <c:v>17530</c:v>
                </c:pt>
                <c:pt idx="7">
                  <c:v>17530</c:v>
                </c:pt>
                <c:pt idx="8">
                  <c:v>17530</c:v>
                </c:pt>
                <c:pt idx="9">
                  <c:v>17530</c:v>
                </c:pt>
                <c:pt idx="10">
                  <c:v>17530</c:v>
                </c:pt>
                <c:pt idx="11">
                  <c:v>17530</c:v>
                </c:pt>
              </c:numCache>
            </c:numRef>
          </c:val>
        </c:ser>
        <c:ser>
          <c:idx val="3"/>
          <c:order val="3"/>
          <c:tx>
            <c:strRef>
              <c:f>'AN1'!$E$41</c:f>
              <c:strCache>
                <c:ptCount val="1"/>
                <c:pt idx="0">
                  <c:v>amortizaciones</c:v>
                </c:pt>
              </c:strCache>
            </c:strRef>
          </c:tx>
          <c:spPr>
            <a:gradFill rotWithShape="0">
              <a:gsLst>
                <a:gs pos="0">
                  <a:srgbClr val="000000"/>
                </a:gs>
                <a:gs pos="50000">
                  <a:srgbClr val="000000">
                    <a:gamma/>
                    <a:tint val="0"/>
                    <a:invGamma/>
                  </a:srgbClr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'AN1'!$H$41:$S$41</c:f>
              <c:numCache>
                <c:formatCode>#,##0_ ;[Red]\-#,##0\ </c:formatCode>
                <c:ptCount val="1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</c:numCache>
            </c:numRef>
          </c:val>
        </c:ser>
        <c:overlap val="100"/>
        <c:axId val="58909440"/>
        <c:axId val="58956416"/>
      </c:barChart>
      <c:catAx>
        <c:axId val="589094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956416"/>
        <c:crosses val="autoZero"/>
        <c:auto val="1"/>
        <c:lblAlgn val="ctr"/>
        <c:lblOffset val="100"/>
        <c:tickLblSkip val="1"/>
        <c:tickMarkSkip val="1"/>
      </c:catAx>
      <c:valAx>
        <c:axId val="58956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909440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76597218294292"/>
          <c:y val="0.90816326530612246"/>
          <c:w val="0.85224684665757844"/>
          <c:h val="8.41836734693877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Personal</a:t>
            </a:r>
          </a:p>
        </c:rich>
      </c:tx>
      <c:layout>
        <c:manualLayout>
          <c:xMode val="edge"/>
          <c:yMode val="edge"/>
          <c:x val="0.14778348820987311"/>
          <c:y val="4.1558494265541639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60766658916158E-2"/>
          <c:y val="0.13766251225460663"/>
          <c:w val="0.89655316180656308"/>
          <c:h val="0.65714369057387734"/>
        </c:manualLayout>
      </c:layout>
      <c:barChart>
        <c:barDir val="col"/>
        <c:grouping val="stacked"/>
        <c:ser>
          <c:idx val="0"/>
          <c:order val="0"/>
          <c:tx>
            <c:strRef>
              <c:f>'4'!$E$24</c:f>
              <c:strCache>
                <c:ptCount val="1"/>
                <c:pt idx="0">
                  <c:v>Dirección</c:v>
                </c:pt>
              </c:strCache>
            </c:strRef>
          </c:tx>
          <c:spPr>
            <a:gradFill rotWithShape="0">
              <a:gsLst>
                <a:gs pos="0">
                  <a:srgbClr val="00CCFF">
                    <a:gamma/>
                    <a:shade val="46275"/>
                    <a:invGamma/>
                  </a:srgbClr>
                </a:gs>
                <a:gs pos="5000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969696"/>
              </a:solidFill>
              <a:prstDash val="solid"/>
            </a:ln>
          </c:spPr>
          <c:val>
            <c:numRef>
              <c:f>'4'!$G$26:$R$26</c:f>
              <c:numCache>
                <c:formatCode>#,##0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'4'!$E$30</c:f>
              <c:strCache>
                <c:ptCount val="1"/>
                <c:pt idx="0">
                  <c:v>Personal fijo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969696"/>
              </a:solidFill>
              <a:prstDash val="solid"/>
            </a:ln>
          </c:spPr>
          <c:val>
            <c:numRef>
              <c:f>'4'!$G$32:$R$32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'4'!$E$36</c:f>
              <c:strCache>
                <c:ptCount val="1"/>
                <c:pt idx="0">
                  <c:v>Personal eventual</c:v>
                </c:pt>
              </c:strCache>
            </c:strRef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969696"/>
              </a:solidFill>
              <a:prstDash val="solid"/>
            </a:ln>
          </c:spPr>
          <c:val>
            <c:numRef>
              <c:f>'4'!$G$38:$R$38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gapWidth val="90"/>
        <c:overlap val="100"/>
        <c:axId val="87133184"/>
        <c:axId val="87147264"/>
      </c:barChart>
      <c:catAx>
        <c:axId val="87133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147264"/>
        <c:crosses val="autoZero"/>
        <c:auto val="1"/>
        <c:lblAlgn val="ctr"/>
        <c:lblOffset val="100"/>
        <c:tickLblSkip val="1"/>
        <c:tickMarkSkip val="1"/>
      </c:catAx>
      <c:valAx>
        <c:axId val="87147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133184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46503852537227"/>
          <c:y val="0.92727390329989778"/>
          <c:w val="0.62233268923935436"/>
          <c:h val="6.49351472899088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Ventas por empleado</a:t>
            </a:r>
          </a:p>
        </c:rich>
      </c:tx>
      <c:layout>
        <c:manualLayout>
          <c:xMode val="edge"/>
          <c:yMode val="edge"/>
          <c:x val="0.11433456625840432"/>
          <c:y val="2.9255357140538178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1510806772951"/>
          <c:y val="0.12765974024962112"/>
          <c:w val="0.87201437847827779"/>
          <c:h val="0.70744772721665039"/>
        </c:manualLayout>
      </c:layout>
      <c:barChart>
        <c:barDir val="col"/>
        <c:grouping val="clustered"/>
        <c:ser>
          <c:idx val="5"/>
          <c:order val="0"/>
          <c:tx>
            <c:v>Ventas por empleado</c:v>
          </c:tx>
          <c:spPr>
            <a:gradFill rotWithShape="0">
              <a:gsLst>
                <a:gs pos="0">
                  <a:srgbClr val="000000"/>
                </a:gs>
                <a:gs pos="50000">
                  <a:srgbClr val="000000">
                    <a:gamma/>
                    <a:tint val="0"/>
                    <a:invGamma/>
                  </a:srgbClr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'4'!$G$43:$R$43</c:f>
              <c:numCache>
                <c:formatCode>#,##0</c:formatCode>
                <c:ptCount val="12"/>
                <c:pt idx="0">
                  <c:v>1616.6666666666667</c:v>
                </c:pt>
                <c:pt idx="1">
                  <c:v>10392.857142857143</c:v>
                </c:pt>
                <c:pt idx="2">
                  <c:v>23557.142857142859</c:v>
                </c:pt>
                <c:pt idx="3">
                  <c:v>31178.571428571428</c:v>
                </c:pt>
                <c:pt idx="4">
                  <c:v>14757.857142857143</c:v>
                </c:pt>
                <c:pt idx="5">
                  <c:v>13095</c:v>
                </c:pt>
                <c:pt idx="6">
                  <c:v>20092.857142857141</c:v>
                </c:pt>
                <c:pt idx="7">
                  <c:v>22171.428571428572</c:v>
                </c:pt>
                <c:pt idx="8">
                  <c:v>45035.714285714283</c:v>
                </c:pt>
                <c:pt idx="9">
                  <c:v>53003.571428571428</c:v>
                </c:pt>
                <c:pt idx="10">
                  <c:v>61664.285714285717</c:v>
                </c:pt>
                <c:pt idx="11">
                  <c:v>15935.714285714286</c:v>
                </c:pt>
              </c:numCache>
            </c:numRef>
          </c:val>
        </c:ser>
        <c:gapWidth val="80"/>
        <c:axId val="87171456"/>
        <c:axId val="87172992"/>
      </c:barChart>
      <c:catAx>
        <c:axId val="871714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172992"/>
        <c:crosses val="autoZero"/>
        <c:auto val="1"/>
        <c:lblAlgn val="ctr"/>
        <c:lblOffset val="100"/>
        <c:tickLblSkip val="1"/>
        <c:tickMarkSkip val="1"/>
      </c:catAx>
      <c:valAx>
        <c:axId val="87172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17145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Costes</a:t>
            </a:r>
          </a:p>
        </c:rich>
      </c:tx>
      <c:layout>
        <c:manualLayout>
          <c:xMode val="edge"/>
          <c:yMode val="edge"/>
          <c:x val="0.12978379928618261"/>
          <c:y val="3.2171623884184257E-2"/>
        </c:manualLayout>
      </c:layout>
      <c:spPr>
        <a:solidFill>
          <a:srgbClr val="969696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49758662124539"/>
          <c:y val="0.12332455822270628"/>
          <c:w val="0.83693911590961345"/>
          <c:h val="0.70241378813802269"/>
        </c:manualLayout>
      </c:layout>
      <c:barChart>
        <c:barDir val="col"/>
        <c:grouping val="stacked"/>
        <c:ser>
          <c:idx val="0"/>
          <c:order val="0"/>
          <c:tx>
            <c:strRef>
              <c:f>'4'!$E$19</c:f>
              <c:strCache>
                <c:ptCount val="1"/>
                <c:pt idx="0">
                  <c:v>Salarios</c:v>
                </c:pt>
              </c:strCache>
            </c:strRef>
          </c:tx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'4'!$G$19:$R$19</c:f>
              <c:numCache>
                <c:formatCode>#,##0</c:formatCode>
                <c:ptCount val="12"/>
                <c:pt idx="0">
                  <c:v>31145</c:v>
                </c:pt>
                <c:pt idx="1">
                  <c:v>31145</c:v>
                </c:pt>
                <c:pt idx="2">
                  <c:v>31145</c:v>
                </c:pt>
                <c:pt idx="3">
                  <c:v>31145</c:v>
                </c:pt>
                <c:pt idx="4">
                  <c:v>31145</c:v>
                </c:pt>
                <c:pt idx="5">
                  <c:v>31145</c:v>
                </c:pt>
                <c:pt idx="6">
                  <c:v>31145</c:v>
                </c:pt>
                <c:pt idx="7">
                  <c:v>31145</c:v>
                </c:pt>
                <c:pt idx="8">
                  <c:v>31145</c:v>
                </c:pt>
                <c:pt idx="9">
                  <c:v>31145</c:v>
                </c:pt>
                <c:pt idx="10">
                  <c:v>31145</c:v>
                </c:pt>
                <c:pt idx="11">
                  <c:v>31145</c:v>
                </c:pt>
              </c:numCache>
            </c:numRef>
          </c:val>
        </c:ser>
        <c:ser>
          <c:idx val="1"/>
          <c:order val="1"/>
          <c:tx>
            <c:strRef>
              <c:f>'4'!$E$20</c:f>
              <c:strCache>
                <c:ptCount val="1"/>
                <c:pt idx="0">
                  <c:v>Incentivos</c:v>
                </c:pt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969696"/>
              </a:solidFill>
              <a:prstDash val="solid"/>
            </a:ln>
          </c:spPr>
          <c:val>
            <c:numRef>
              <c:f>'4'!$G$20:$R$20</c:f>
              <c:numCache>
                <c:formatCode>#,##0</c:formatCode>
                <c:ptCount val="12"/>
                <c:pt idx="0">
                  <c:v>3450</c:v>
                </c:pt>
                <c:pt idx="1">
                  <c:v>3450</c:v>
                </c:pt>
                <c:pt idx="2">
                  <c:v>3450</c:v>
                </c:pt>
                <c:pt idx="3">
                  <c:v>3450</c:v>
                </c:pt>
                <c:pt idx="4">
                  <c:v>3450</c:v>
                </c:pt>
                <c:pt idx="5">
                  <c:v>3450</c:v>
                </c:pt>
                <c:pt idx="6">
                  <c:v>3450</c:v>
                </c:pt>
                <c:pt idx="7">
                  <c:v>3450</c:v>
                </c:pt>
                <c:pt idx="8">
                  <c:v>3450</c:v>
                </c:pt>
                <c:pt idx="9">
                  <c:v>3450</c:v>
                </c:pt>
                <c:pt idx="10">
                  <c:v>3450</c:v>
                </c:pt>
                <c:pt idx="11">
                  <c:v>3450</c:v>
                </c:pt>
              </c:numCache>
            </c:numRef>
          </c:val>
        </c:ser>
        <c:ser>
          <c:idx val="2"/>
          <c:order val="2"/>
          <c:tx>
            <c:strRef>
              <c:f>'4'!$E$21</c:f>
              <c:strCache>
                <c:ptCount val="1"/>
                <c:pt idx="0">
                  <c:v>Comisiones</c:v>
                </c:pt>
              </c:strCache>
            </c:strRef>
          </c:tx>
          <c:spPr>
            <a:gradFill rotWithShape="0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50000">
                  <a:srgbClr val="FFCC99"/>
                </a:gs>
                <a:gs pos="100000">
                  <a:srgbClr val="FFCC99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'4'!$G$21:$R$21</c:f>
              <c:numCache>
                <c:formatCode>#,##0</c:formatCode>
                <c:ptCount val="12"/>
                <c:pt idx="0">
                  <c:v>1212.5</c:v>
                </c:pt>
                <c:pt idx="1">
                  <c:v>7275</c:v>
                </c:pt>
                <c:pt idx="2">
                  <c:v>16490</c:v>
                </c:pt>
                <c:pt idx="3">
                  <c:v>21825</c:v>
                </c:pt>
                <c:pt idx="4">
                  <c:v>10330.5</c:v>
                </c:pt>
                <c:pt idx="5">
                  <c:v>9166.5</c:v>
                </c:pt>
                <c:pt idx="6">
                  <c:v>14065</c:v>
                </c:pt>
                <c:pt idx="7">
                  <c:v>15520</c:v>
                </c:pt>
                <c:pt idx="8">
                  <c:v>31525</c:v>
                </c:pt>
                <c:pt idx="9">
                  <c:v>37102.5</c:v>
                </c:pt>
                <c:pt idx="10">
                  <c:v>43165</c:v>
                </c:pt>
                <c:pt idx="11">
                  <c:v>11155</c:v>
                </c:pt>
              </c:numCache>
            </c:numRef>
          </c:val>
        </c:ser>
        <c:gapWidth val="90"/>
        <c:overlap val="100"/>
        <c:axId val="87218816"/>
        <c:axId val="87224704"/>
      </c:barChart>
      <c:catAx>
        <c:axId val="872188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224704"/>
        <c:crosses val="autoZero"/>
        <c:auto val="1"/>
        <c:lblAlgn val="ctr"/>
        <c:lblOffset val="100"/>
        <c:tickLblSkip val="1"/>
        <c:tickMarkSkip val="1"/>
      </c:catAx>
      <c:valAx>
        <c:axId val="87224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21881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50939068787596"/>
          <c:y val="0.92493418667029714"/>
          <c:w val="0.55906867384817149"/>
          <c:h val="6.70242164253838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Ventas y Gastos</a:t>
            </a:r>
          </a:p>
        </c:rich>
      </c:tx>
      <c:layout>
        <c:manualLayout>
          <c:xMode val="edge"/>
          <c:yMode val="edge"/>
          <c:x val="0.13818198174950488"/>
          <c:y val="4.0506329113924058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03042498866596"/>
          <c:y val="9.1139240506329128E-2"/>
          <c:w val="0.83636462637858255"/>
          <c:h val="0.71392405063291153"/>
        </c:manualLayout>
      </c:layout>
      <c:barChart>
        <c:barDir val="col"/>
        <c:grouping val="clustered"/>
        <c:ser>
          <c:idx val="0"/>
          <c:order val="0"/>
          <c:tx>
            <c:v>Ventas</c:v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'AN2'!$H$13:$S$13</c:f>
              <c:numCache>
                <c:formatCode>#,##0_ ;[Red]\-#,##0\ </c:formatCode>
                <c:ptCount val="12"/>
                <c:pt idx="0">
                  <c:v>24250</c:v>
                </c:pt>
                <c:pt idx="1">
                  <c:v>145500</c:v>
                </c:pt>
                <c:pt idx="2">
                  <c:v>329800</c:v>
                </c:pt>
                <c:pt idx="3">
                  <c:v>436500</c:v>
                </c:pt>
                <c:pt idx="4">
                  <c:v>206610</c:v>
                </c:pt>
                <c:pt idx="5">
                  <c:v>183330</c:v>
                </c:pt>
                <c:pt idx="6">
                  <c:v>281300</c:v>
                </c:pt>
                <c:pt idx="7">
                  <c:v>310400</c:v>
                </c:pt>
                <c:pt idx="8">
                  <c:v>630500</c:v>
                </c:pt>
                <c:pt idx="9">
                  <c:v>742050</c:v>
                </c:pt>
                <c:pt idx="10">
                  <c:v>863300</c:v>
                </c:pt>
                <c:pt idx="11">
                  <c:v>223100</c:v>
                </c:pt>
              </c:numCache>
            </c:numRef>
          </c:val>
        </c:ser>
        <c:ser>
          <c:idx val="1"/>
          <c:order val="1"/>
          <c:tx>
            <c:strRef>
              <c:f>'AN2'!$E$15</c:f>
              <c:strCache>
                <c:ptCount val="1"/>
                <c:pt idx="0">
                  <c:v>GASTOS</c:v>
                </c:pt>
              </c:strCache>
            </c:strRef>
          </c:tx>
          <c:spPr>
            <a:gradFill rotWithShape="0">
              <a:gsLst>
                <a:gs pos="0">
                  <a:srgbClr val="C0C0C0">
                    <a:gamma/>
                    <a:shade val="46275"/>
                    <a:invGamma/>
                  </a:srgbClr>
                </a:gs>
                <a:gs pos="50000">
                  <a:srgbClr val="C0C0C0"/>
                </a:gs>
                <a:gs pos="100000">
                  <a:srgbClr val="C0C0C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'AN2'!$H$15:$S$15</c:f>
              <c:numCache>
                <c:formatCode>#,##0_ ;[Red]\-#,##0\ </c:formatCode>
                <c:ptCount val="12"/>
                <c:pt idx="0">
                  <c:v>59436</c:v>
                </c:pt>
                <c:pt idx="1">
                  <c:v>135611</c:v>
                </c:pt>
                <c:pt idx="2">
                  <c:v>249177</c:v>
                </c:pt>
                <c:pt idx="3">
                  <c:v>317031</c:v>
                </c:pt>
                <c:pt idx="4">
                  <c:v>176499.20000000001</c:v>
                </c:pt>
                <c:pt idx="5">
                  <c:v>164065.60000000001</c:v>
                </c:pt>
                <c:pt idx="6">
                  <c:v>221307</c:v>
                </c:pt>
                <c:pt idx="7">
                  <c:v>236949</c:v>
                </c:pt>
                <c:pt idx="8">
                  <c:v>436311</c:v>
                </c:pt>
                <c:pt idx="9">
                  <c:v>504472</c:v>
                </c:pt>
                <c:pt idx="10">
                  <c:v>579227</c:v>
                </c:pt>
                <c:pt idx="11">
                  <c:v>184123</c:v>
                </c:pt>
              </c:numCache>
            </c:numRef>
          </c:val>
        </c:ser>
        <c:ser>
          <c:idx val="2"/>
          <c:order val="2"/>
          <c:tx>
            <c:strRef>
              <c:f>'AN2'!$E$23</c:f>
              <c:strCache>
                <c:ptCount val="1"/>
                <c:pt idx="0">
                  <c:v>Beneficio explotación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46275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'AN2'!$H$23:$S$23</c:f>
              <c:numCache>
                <c:formatCode>#,##0_ ;[Red]\-#,##0\ </c:formatCode>
                <c:ptCount val="12"/>
                <c:pt idx="0">
                  <c:v>-35186</c:v>
                </c:pt>
                <c:pt idx="1">
                  <c:v>9889</c:v>
                </c:pt>
                <c:pt idx="2">
                  <c:v>80623</c:v>
                </c:pt>
                <c:pt idx="3">
                  <c:v>119469</c:v>
                </c:pt>
                <c:pt idx="4">
                  <c:v>30110.799999999988</c:v>
                </c:pt>
                <c:pt idx="5">
                  <c:v>19264.399999999994</c:v>
                </c:pt>
                <c:pt idx="6">
                  <c:v>59993</c:v>
                </c:pt>
                <c:pt idx="7">
                  <c:v>73451</c:v>
                </c:pt>
                <c:pt idx="8">
                  <c:v>194189</c:v>
                </c:pt>
                <c:pt idx="9">
                  <c:v>237578</c:v>
                </c:pt>
                <c:pt idx="10">
                  <c:v>284073</c:v>
                </c:pt>
                <c:pt idx="11">
                  <c:v>38977</c:v>
                </c:pt>
              </c:numCache>
            </c:numRef>
          </c:val>
        </c:ser>
        <c:gapWidth val="70"/>
        <c:overlap val="40"/>
        <c:axId val="74145792"/>
        <c:axId val="74740480"/>
      </c:barChart>
      <c:catAx>
        <c:axId val="741457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74740480"/>
        <c:crosses val="autoZero"/>
        <c:auto val="1"/>
        <c:lblAlgn val="ctr"/>
        <c:lblOffset val="100"/>
        <c:tickLblSkip val="1"/>
        <c:tickMarkSkip val="1"/>
      </c:catAx>
      <c:valAx>
        <c:axId val="74740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7414579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75811524398119"/>
          <c:y val="0.93164556962025313"/>
          <c:w val="0.44242476612780096"/>
          <c:h val="6.075949367088608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Rentabilidades</a:t>
            </a:r>
          </a:p>
        </c:rich>
      </c:tx>
      <c:layout>
        <c:manualLayout>
          <c:xMode val="edge"/>
          <c:yMode val="edge"/>
          <c:x val="0.12993046803087166"/>
          <c:y val="5.8080951312320751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807477164908322E-2"/>
          <c:y val="0.10101035010838391"/>
          <c:w val="0.86658981802733137"/>
          <c:h val="0.71464822701681641"/>
        </c:manualLayout>
      </c:layout>
      <c:barChart>
        <c:barDir val="col"/>
        <c:grouping val="clustered"/>
        <c:ser>
          <c:idx val="2"/>
          <c:order val="0"/>
          <c:tx>
            <c:strRef>
              <c:f>'AN2'!$E$28</c:f>
              <c:strCache>
                <c:ptCount val="1"/>
                <c:pt idx="0">
                  <c:v>Rentabilidad Explotación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'AN2'!$H$28:$S$28</c:f>
              <c:numCache>
                <c:formatCode>0.00%</c:formatCode>
                <c:ptCount val="12"/>
                <c:pt idx="0">
                  <c:v>-0.59199811562016291</c:v>
                </c:pt>
                <c:pt idx="1">
                  <c:v>7.2921813127253696E-2</c:v>
                </c:pt>
                <c:pt idx="2">
                  <c:v>0.32355715013825515</c:v>
                </c:pt>
                <c:pt idx="3">
                  <c:v>0.37683696547025369</c:v>
                </c:pt>
                <c:pt idx="4">
                  <c:v>0.17060020668648915</c:v>
                </c:pt>
                <c:pt idx="5">
                  <c:v>0.11741888610409491</c:v>
                </c:pt>
                <c:pt idx="6">
                  <c:v>0.2710849634218529</c:v>
                </c:pt>
                <c:pt idx="7">
                  <c:v>0.30998653718732722</c:v>
                </c:pt>
                <c:pt idx="8">
                  <c:v>0.44507014491956426</c:v>
                </c:pt>
                <c:pt idx="9">
                  <c:v>0.47094387795556542</c:v>
                </c:pt>
                <c:pt idx="10">
                  <c:v>0.4904346655111036</c:v>
                </c:pt>
                <c:pt idx="11">
                  <c:v>0.21169001156835376</c:v>
                </c:pt>
              </c:numCache>
            </c:numRef>
          </c:val>
        </c:ser>
        <c:ser>
          <c:idx val="5"/>
          <c:order val="1"/>
          <c:tx>
            <c:strRef>
              <c:f>'AN2'!$E$29</c:f>
              <c:strCache>
                <c:ptCount val="1"/>
                <c:pt idx="0">
                  <c:v>Rentabilidad Venta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'AN2'!$H$29:$S$29</c:f>
              <c:numCache>
                <c:formatCode>0.00%</c:formatCode>
                <c:ptCount val="12"/>
                <c:pt idx="0">
                  <c:v>-1.4509690721649484</c:v>
                </c:pt>
                <c:pt idx="1">
                  <c:v>6.7965635738831617E-2</c:v>
                </c:pt>
                <c:pt idx="2">
                  <c:v>0.24446027895694361</c:v>
                </c:pt>
                <c:pt idx="3">
                  <c:v>0.27369759450171821</c:v>
                </c:pt>
                <c:pt idx="4">
                  <c:v>0.14573737960408492</c:v>
                </c:pt>
                <c:pt idx="5">
                  <c:v>0.10508045600829102</c:v>
                </c:pt>
                <c:pt idx="6">
                  <c:v>0.21327052968361179</c:v>
                </c:pt>
                <c:pt idx="7">
                  <c:v>0.2366333762886598</c:v>
                </c:pt>
                <c:pt idx="8">
                  <c:v>0.30799206978588423</c:v>
                </c:pt>
                <c:pt idx="9">
                  <c:v>0.32016440940637425</c:v>
                </c:pt>
                <c:pt idx="10">
                  <c:v>0.3290547897602224</c:v>
                </c:pt>
                <c:pt idx="11">
                  <c:v>0.17470640968175705</c:v>
                </c:pt>
              </c:numCache>
            </c:numRef>
          </c:val>
        </c:ser>
        <c:gapWidth val="70"/>
        <c:overlap val="30"/>
        <c:axId val="86971136"/>
        <c:axId val="87057152"/>
      </c:barChart>
      <c:catAx>
        <c:axId val="869711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057152"/>
        <c:crosses val="autoZero"/>
        <c:auto val="1"/>
        <c:lblAlgn val="ctr"/>
        <c:lblOffset val="100"/>
        <c:tickLblSkip val="1"/>
        <c:tickMarkSkip val="1"/>
      </c:catAx>
      <c:valAx>
        <c:axId val="87057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69711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942009488069114"/>
          <c:y val="0.90151737471732618"/>
          <c:w val="0.52784252637541595"/>
          <c:h val="8.585879759212633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Gastos</a:t>
            </a:r>
          </a:p>
        </c:rich>
      </c:tx>
      <c:layout>
        <c:manualLayout>
          <c:xMode val="edge"/>
          <c:yMode val="edge"/>
          <c:x val="0.12574154542642701"/>
          <c:y val="0.11192240705407698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340556583347915E-2"/>
          <c:y val="0.15815122735902185"/>
          <c:w val="0.8315549372068427"/>
          <c:h val="0.65450277168579807"/>
        </c:manualLayout>
      </c:layout>
      <c:barChart>
        <c:barDir val="col"/>
        <c:grouping val="stacked"/>
        <c:ser>
          <c:idx val="1"/>
          <c:order val="0"/>
          <c:tx>
            <c:strRef>
              <c:f>'AN2'!$E$17</c:f>
              <c:strCache>
                <c:ptCount val="1"/>
                <c:pt idx="0">
                  <c:v>Total Gastos FIJOS</c:v>
                </c:pt>
              </c:strCache>
            </c:strRef>
          </c:tx>
          <c:spPr>
            <a:gradFill rotWithShape="0">
              <a:gsLst>
                <a:gs pos="0">
                  <a:srgbClr val="C0C0C0">
                    <a:gamma/>
                    <a:shade val="46275"/>
                    <a:invGamma/>
                  </a:srgbClr>
                </a:gs>
                <a:gs pos="50000">
                  <a:srgbClr val="C0C0C0"/>
                </a:gs>
                <a:gs pos="100000">
                  <a:srgbClr val="C0C0C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'AN2'!$H$17:$S$17</c:f>
              <c:numCache>
                <c:formatCode>#,##0_ ;[Red]\-#,##0\ </c:formatCode>
                <c:ptCount val="12"/>
                <c:pt idx="0">
                  <c:v>48298.5</c:v>
                </c:pt>
                <c:pt idx="1">
                  <c:v>79111</c:v>
                </c:pt>
                <c:pt idx="2">
                  <c:v>124836</c:v>
                </c:pt>
                <c:pt idx="3">
                  <c:v>152361</c:v>
                </c:pt>
                <c:pt idx="4">
                  <c:v>95888.5</c:v>
                </c:pt>
                <c:pt idx="5">
                  <c:v>91068.5</c:v>
                </c:pt>
                <c:pt idx="6">
                  <c:v>113811</c:v>
                </c:pt>
                <c:pt idx="7">
                  <c:v>119886</c:v>
                </c:pt>
                <c:pt idx="8">
                  <c:v>200361</c:v>
                </c:pt>
                <c:pt idx="9">
                  <c:v>227748.5</c:v>
                </c:pt>
                <c:pt idx="10">
                  <c:v>257851</c:v>
                </c:pt>
                <c:pt idx="11">
                  <c:v>98711</c:v>
                </c:pt>
              </c:numCache>
            </c:numRef>
          </c:val>
        </c:ser>
        <c:ser>
          <c:idx val="2"/>
          <c:order val="1"/>
          <c:tx>
            <c:strRef>
              <c:f>'AN2'!$E$20</c:f>
              <c:strCache>
                <c:ptCount val="1"/>
                <c:pt idx="0">
                  <c:v>Total Gastos VARIABLES</c:v>
                </c:pt>
              </c:strCache>
            </c:strRef>
          </c:tx>
          <c:spPr>
            <a:gradFill rotWithShape="0">
              <a:gsLst>
                <a:gs pos="0">
                  <a:srgbClr val="CC99FF">
                    <a:gamma/>
                    <a:shade val="46275"/>
                    <a:invGamma/>
                  </a:srgbClr>
                </a:gs>
                <a:gs pos="5000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'AN2'!$H$20:$S$20</c:f>
              <c:numCache>
                <c:formatCode>#,##0_ ;[Red]\-#,##0\ </c:formatCode>
                <c:ptCount val="12"/>
                <c:pt idx="0">
                  <c:v>11137.5</c:v>
                </c:pt>
                <c:pt idx="1">
                  <c:v>56500</c:v>
                </c:pt>
                <c:pt idx="2">
                  <c:v>124341</c:v>
                </c:pt>
                <c:pt idx="3">
                  <c:v>164670</c:v>
                </c:pt>
                <c:pt idx="4">
                  <c:v>80610.7</c:v>
                </c:pt>
                <c:pt idx="5">
                  <c:v>72997.100000000006</c:v>
                </c:pt>
                <c:pt idx="6">
                  <c:v>107496</c:v>
                </c:pt>
                <c:pt idx="7">
                  <c:v>117063</c:v>
                </c:pt>
                <c:pt idx="8">
                  <c:v>235950</c:v>
                </c:pt>
                <c:pt idx="9">
                  <c:v>276723.5</c:v>
                </c:pt>
                <c:pt idx="10">
                  <c:v>321376</c:v>
                </c:pt>
                <c:pt idx="11">
                  <c:v>85412</c:v>
                </c:pt>
              </c:numCache>
            </c:numRef>
          </c:val>
        </c:ser>
        <c:gapWidth val="100"/>
        <c:overlap val="100"/>
        <c:axId val="87442944"/>
        <c:axId val="87444480"/>
      </c:barChart>
      <c:catAx>
        <c:axId val="87442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444480"/>
        <c:crosses val="autoZero"/>
        <c:auto val="1"/>
        <c:lblAlgn val="ctr"/>
        <c:lblOffset val="100"/>
        <c:tickLblSkip val="1"/>
        <c:tickMarkSkip val="1"/>
      </c:catAx>
      <c:valAx>
        <c:axId val="87444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 ;[Red]\-#,##0\ 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74429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23641759853382"/>
          <c:y val="0.93430878932099048"/>
          <c:w val="0.43297796302496105"/>
          <c:h val="5.8394299332561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% Gastos vs Ventas</a:t>
            </a:r>
          </a:p>
        </c:rich>
      </c:tx>
      <c:layout>
        <c:manualLayout>
          <c:xMode val="edge"/>
          <c:yMode val="edge"/>
          <c:x val="0.14612868047982555"/>
          <c:y val="1.2135936712986279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422028353326077E-2"/>
          <c:y val="6.0679683564931412E-2"/>
          <c:w val="0.86695747001090528"/>
          <c:h val="0.71359307872359345"/>
        </c:manualLayout>
      </c:layout>
      <c:barChart>
        <c:barDir val="col"/>
        <c:grouping val="clustered"/>
        <c:ser>
          <c:idx val="1"/>
          <c:order val="0"/>
          <c:tx>
            <c:strRef>
              <c:f>'AN2'!$E$30</c:f>
              <c:strCache>
                <c:ptCount val="1"/>
                <c:pt idx="0">
                  <c:v>% Gastos Operativos Vs Ventas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'AN2'!$H$30:$S$30</c:f>
              <c:numCache>
                <c:formatCode>0.00%</c:formatCode>
                <c:ptCount val="12"/>
                <c:pt idx="0">
                  <c:v>2.4418969072164947</c:v>
                </c:pt>
                <c:pt idx="1">
                  <c:v>0.93052233676975948</c:v>
                </c:pt>
                <c:pt idx="2">
                  <c:v>0.75487265009096427</c:v>
                </c:pt>
                <c:pt idx="3">
                  <c:v>0.72579839633447885</c:v>
                </c:pt>
                <c:pt idx="4">
                  <c:v>0.85319781230337355</c:v>
                </c:pt>
                <c:pt idx="5">
                  <c:v>0.89371952217313044</c:v>
                </c:pt>
                <c:pt idx="6">
                  <c:v>0.78594738713117673</c:v>
                </c:pt>
                <c:pt idx="7">
                  <c:v>0.7626578608247423</c:v>
                </c:pt>
                <c:pt idx="8">
                  <c:v>0.69165900079302145</c:v>
                </c:pt>
                <c:pt idx="9">
                  <c:v>0.67953911461491812</c:v>
                </c:pt>
                <c:pt idx="10">
                  <c:v>0.67069037414571986</c:v>
                </c:pt>
                <c:pt idx="11">
                  <c:v>0.82430748543254151</c:v>
                </c:pt>
              </c:numCache>
            </c:numRef>
          </c:val>
        </c:ser>
        <c:ser>
          <c:idx val="2"/>
          <c:order val="1"/>
          <c:tx>
            <c:strRef>
              <c:f>'AN2'!$E$31</c:f>
              <c:strCache>
                <c:ptCount val="1"/>
                <c:pt idx="0">
                  <c:v>% Coste de la Venta Vs Ventas</c:v>
                </c:pt>
              </c:strCache>
            </c:strRef>
          </c:tx>
          <c:spPr>
            <a:gradFill rotWithShape="0">
              <a:gsLst>
                <a:gs pos="0">
                  <a:srgbClr val="333399">
                    <a:gamma/>
                    <a:shade val="46275"/>
                    <a:invGamma/>
                  </a:srgbClr>
                </a:gs>
                <a:gs pos="50000">
                  <a:srgbClr val="333399"/>
                </a:gs>
                <a:gs pos="100000">
                  <a:srgbClr val="333399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'AN2'!$H$31:$S$31</c:f>
              <c:numCache>
                <c:formatCode>0.00%</c:formatCode>
                <c:ptCount val="12"/>
                <c:pt idx="0">
                  <c:v>1.2410721649484535</c:v>
                </c:pt>
                <c:pt idx="1">
                  <c:v>0.6401786941580756</c:v>
                </c:pt>
                <c:pt idx="2">
                  <c:v>0.57302001212856279</c:v>
                </c:pt>
                <c:pt idx="3">
                  <c:v>0.56005956471935858</c:v>
                </c:pt>
                <c:pt idx="4">
                  <c:v>0.60463288320991238</c:v>
                </c:pt>
                <c:pt idx="5">
                  <c:v>0.61537991599847275</c:v>
                </c:pt>
                <c:pt idx="6">
                  <c:v>0.58216139353003915</c:v>
                </c:pt>
                <c:pt idx="7">
                  <c:v>0.57633376288659799</c:v>
                </c:pt>
                <c:pt idx="8">
                  <c:v>0.54773354480570979</c:v>
                </c:pt>
                <c:pt idx="9">
                  <c:v>0.54356444983491681</c:v>
                </c:pt>
                <c:pt idx="10">
                  <c:v>0.54025483609405767</c:v>
                </c:pt>
                <c:pt idx="11">
                  <c:v>0.59837740923352756</c:v>
                </c:pt>
              </c:numCache>
            </c:numRef>
          </c:val>
        </c:ser>
        <c:ser>
          <c:idx val="0"/>
          <c:order val="2"/>
          <c:tx>
            <c:strRef>
              <c:f>'AN2'!$E$37</c:f>
              <c:strCache>
                <c:ptCount val="1"/>
                <c:pt idx="0">
                  <c:v>% Amortizaciones Vs Ventas</c:v>
                </c:pt>
              </c:strCache>
            </c:strRef>
          </c:tx>
          <c:spPr>
            <a:gradFill rotWithShape="0">
              <a:gsLst>
                <a:gs pos="0">
                  <a:srgbClr val="000000"/>
                </a:gs>
                <a:gs pos="50000">
                  <a:srgbClr val="000000">
                    <a:gamma/>
                    <a:tint val="0"/>
                    <a:invGamma/>
                  </a:srgbClr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'AN2'!$H$37:$S$37</c:f>
              <c:numCache>
                <c:formatCode>0.00%</c:formatCode>
                <c:ptCount val="12"/>
                <c:pt idx="0">
                  <c:v>9.0721649484536079E-3</c:v>
                </c:pt>
                <c:pt idx="1">
                  <c:v>1.5120274914089348E-3</c:v>
                </c:pt>
                <c:pt idx="2">
                  <c:v>6.6707095209217709E-4</c:v>
                </c:pt>
                <c:pt idx="3">
                  <c:v>5.0400916380297827E-4</c:v>
                </c:pt>
                <c:pt idx="4">
                  <c:v>1.0648080925415033E-3</c:v>
                </c:pt>
                <c:pt idx="5">
                  <c:v>1.2000218185785195E-3</c:v>
                </c:pt>
                <c:pt idx="6">
                  <c:v>7.8208318521151793E-4</c:v>
                </c:pt>
                <c:pt idx="7">
                  <c:v>7.0876288659793812E-4</c:v>
                </c:pt>
                <c:pt idx="8">
                  <c:v>3.4892942109436954E-4</c:v>
                </c:pt>
                <c:pt idx="9">
                  <c:v>2.9647597870763423E-4</c:v>
                </c:pt>
                <c:pt idx="10">
                  <c:v>2.5483609405768561E-4</c:v>
                </c:pt>
                <c:pt idx="11">
                  <c:v>9.8610488570147919E-4</c:v>
                </c:pt>
              </c:numCache>
            </c:numRef>
          </c:val>
        </c:ser>
        <c:ser>
          <c:idx val="3"/>
          <c:order val="3"/>
          <c:tx>
            <c:strRef>
              <c:f>'AN2'!$E$38</c:f>
              <c:strCache>
                <c:ptCount val="1"/>
                <c:pt idx="0">
                  <c:v>% Gastos Financieros Vs Ventas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'AN2'!$H$38:$S$38</c:f>
              <c:numCache>
                <c:formatCode>0.00%</c:formatCode>
                <c:ptCount val="12"/>
                <c:pt idx="0">
                  <c:v>9.4845360824742273E-4</c:v>
                </c:pt>
                <c:pt idx="1">
                  <c:v>1.5807560137457046E-4</c:v>
                </c:pt>
                <c:pt idx="2">
                  <c:v>6.9739235900545779E-5</c:v>
                </c:pt>
                <c:pt idx="3">
                  <c:v>5.2691867124856816E-5</c:v>
                </c:pt>
                <c:pt idx="4">
                  <c:v>1.1132084603842989E-4</c:v>
                </c:pt>
                <c:pt idx="5">
                  <c:v>1.2545682648775432E-4</c:v>
                </c:pt>
                <c:pt idx="6">
                  <c:v>8.1763242090295059E-5</c:v>
                </c:pt>
                <c:pt idx="7">
                  <c:v>7.4097938144329899E-5</c:v>
                </c:pt>
                <c:pt idx="8">
                  <c:v>3.6478984932593179E-5</c:v>
                </c:pt>
                <c:pt idx="9">
                  <c:v>3.0995215955798129E-5</c:v>
                </c:pt>
                <c:pt idx="10">
                  <c:v>2.6641955287848952E-5</c:v>
                </c:pt>
                <c:pt idx="11">
                  <c:v>1.0309278350515464E-4</c:v>
                </c:pt>
              </c:numCache>
            </c:numRef>
          </c:val>
        </c:ser>
        <c:gapWidth val="70"/>
        <c:overlap val="30"/>
        <c:axId val="89233280"/>
        <c:axId val="96110848"/>
      </c:barChart>
      <c:catAx>
        <c:axId val="892332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96110848"/>
        <c:crosses val="autoZero"/>
        <c:auto val="1"/>
        <c:lblAlgn val="ctr"/>
        <c:lblOffset val="100"/>
        <c:tickLblSkip val="1"/>
        <c:tickMarkSkip val="1"/>
      </c:catAx>
      <c:valAx>
        <c:axId val="96110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923328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878953107960729E-2"/>
          <c:y val="0.88349619270540136"/>
          <c:w val="0.91166848418756818"/>
          <c:h val="0.10922343041687657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Análisis del Punto de Equilibrio</a:t>
            </a:r>
          </a:p>
        </c:rich>
      </c:tx>
      <c:layout>
        <c:manualLayout>
          <c:xMode val="edge"/>
          <c:yMode val="edge"/>
          <c:x val="0.18404141535128021"/>
          <c:y val="4.3795620437956227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15334564197441"/>
          <c:y val="8.0291970802919693E-2"/>
          <c:w val="0.76705373111442643"/>
          <c:h val="0.77372262773722633"/>
        </c:manualLayout>
      </c:layout>
      <c:lineChart>
        <c:grouping val="standard"/>
        <c:ser>
          <c:idx val="0"/>
          <c:order val="0"/>
          <c:tx>
            <c:v>Costes Fijos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PE!$M$112:$V$112</c:f>
              <c:numCache>
                <c:formatCode>#,##0\ _€;\-#,##0\ _€</c:formatCode>
                <c:ptCount val="10"/>
                <c:pt idx="0">
                  <c:v>172.54843851547804</c:v>
                </c:pt>
                <c:pt idx="1">
                  <c:v>345.09687703095608</c:v>
                </c:pt>
                <c:pt idx="2">
                  <c:v>517.64531554643406</c:v>
                </c:pt>
                <c:pt idx="3">
                  <c:v>690.19375406191216</c:v>
                </c:pt>
                <c:pt idx="4">
                  <c:v>862.74219257739014</c:v>
                </c:pt>
                <c:pt idx="5">
                  <c:v>1035.2906310928681</c:v>
                </c:pt>
                <c:pt idx="6">
                  <c:v>1207.8390696083461</c:v>
                </c:pt>
                <c:pt idx="7">
                  <c:v>1380.3875081238243</c:v>
                </c:pt>
                <c:pt idx="8">
                  <c:v>1552.9359466393023</c:v>
                </c:pt>
                <c:pt idx="9">
                  <c:v>1725.4843851547803</c:v>
                </c:pt>
              </c:numCache>
            </c:numRef>
          </c:cat>
          <c:val>
            <c:numRef>
              <c:f>PE!$M$113:$V$113</c:f>
              <c:numCache>
                <c:formatCode>#,##0\ _€;\-#,##0\ _€</c:formatCode>
                <c:ptCount val="10"/>
                <c:pt idx="0">
                  <c:v>1609932</c:v>
                </c:pt>
                <c:pt idx="1">
                  <c:v>1609932</c:v>
                </c:pt>
                <c:pt idx="2">
                  <c:v>1609932</c:v>
                </c:pt>
                <c:pt idx="3">
                  <c:v>1609932</c:v>
                </c:pt>
                <c:pt idx="4">
                  <c:v>1609932</c:v>
                </c:pt>
                <c:pt idx="5">
                  <c:v>1609932</c:v>
                </c:pt>
                <c:pt idx="6">
                  <c:v>1609932</c:v>
                </c:pt>
                <c:pt idx="7">
                  <c:v>1609932</c:v>
                </c:pt>
                <c:pt idx="8">
                  <c:v>1609932</c:v>
                </c:pt>
                <c:pt idx="9">
                  <c:v>1609932</c:v>
                </c:pt>
              </c:numCache>
            </c:numRef>
          </c:val>
        </c:ser>
        <c:ser>
          <c:idx val="2"/>
          <c:order val="1"/>
          <c:tx>
            <c:v>Costes Totales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PE!$M$112:$V$112</c:f>
              <c:numCache>
                <c:formatCode>#,##0\ _€;\-#,##0\ _€</c:formatCode>
                <c:ptCount val="10"/>
                <c:pt idx="0">
                  <c:v>172.54843851547804</c:v>
                </c:pt>
                <c:pt idx="1">
                  <c:v>345.09687703095608</c:v>
                </c:pt>
                <c:pt idx="2">
                  <c:v>517.64531554643406</c:v>
                </c:pt>
                <c:pt idx="3">
                  <c:v>690.19375406191216</c:v>
                </c:pt>
                <c:pt idx="4">
                  <c:v>862.74219257739014</c:v>
                </c:pt>
                <c:pt idx="5">
                  <c:v>1035.2906310928681</c:v>
                </c:pt>
                <c:pt idx="6">
                  <c:v>1207.8390696083461</c:v>
                </c:pt>
                <c:pt idx="7">
                  <c:v>1380.3875081238243</c:v>
                </c:pt>
                <c:pt idx="8">
                  <c:v>1552.9359466393023</c:v>
                </c:pt>
                <c:pt idx="9">
                  <c:v>1725.4843851547803</c:v>
                </c:pt>
              </c:numCache>
            </c:numRef>
          </c:cat>
          <c:val>
            <c:numRef>
              <c:f>PE!$M$117:$V$117</c:f>
              <c:numCache>
                <c:formatCode>#,##0\ _€;\-#,##0\ _€</c:formatCode>
                <c:ptCount val="10"/>
                <c:pt idx="0">
                  <c:v>1805590.915546434</c:v>
                </c:pt>
                <c:pt idx="1">
                  <c:v>2001249.8310928682</c:v>
                </c:pt>
                <c:pt idx="2">
                  <c:v>2196908.746639302</c:v>
                </c:pt>
                <c:pt idx="3">
                  <c:v>2392567.6621857365</c:v>
                </c:pt>
                <c:pt idx="4">
                  <c:v>2588226.5777321705</c:v>
                </c:pt>
                <c:pt idx="5">
                  <c:v>2783885.4932786045</c:v>
                </c:pt>
                <c:pt idx="6">
                  <c:v>2979544.4088250385</c:v>
                </c:pt>
                <c:pt idx="7">
                  <c:v>3175203.3243714729</c:v>
                </c:pt>
                <c:pt idx="8">
                  <c:v>3370862.2399179069</c:v>
                </c:pt>
                <c:pt idx="9">
                  <c:v>3566521.1554643409</c:v>
                </c:pt>
              </c:numCache>
            </c:numRef>
          </c:val>
        </c:ser>
        <c:ser>
          <c:idx val="3"/>
          <c:order val="2"/>
          <c:tx>
            <c:v>Ingresos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PE!$M$112:$V$112</c:f>
              <c:numCache>
                <c:formatCode>#,##0\ _€;\-#,##0\ _€</c:formatCode>
                <c:ptCount val="10"/>
                <c:pt idx="0">
                  <c:v>172.54843851547804</c:v>
                </c:pt>
                <c:pt idx="1">
                  <c:v>345.09687703095608</c:v>
                </c:pt>
                <c:pt idx="2">
                  <c:v>517.64531554643406</c:v>
                </c:pt>
                <c:pt idx="3">
                  <c:v>690.19375406191216</c:v>
                </c:pt>
                <c:pt idx="4">
                  <c:v>862.74219257739014</c:v>
                </c:pt>
                <c:pt idx="5">
                  <c:v>1035.2906310928681</c:v>
                </c:pt>
                <c:pt idx="6">
                  <c:v>1207.8390696083461</c:v>
                </c:pt>
                <c:pt idx="7">
                  <c:v>1380.3875081238243</c:v>
                </c:pt>
                <c:pt idx="8">
                  <c:v>1552.9359466393023</c:v>
                </c:pt>
                <c:pt idx="9">
                  <c:v>1725.4843851547803</c:v>
                </c:pt>
              </c:numCache>
            </c:numRef>
          </c:cat>
          <c:val>
            <c:numRef>
              <c:f>PE!$M$119:$V$119</c:f>
              <c:numCache>
                <c:formatCode>#,##0\ _€;\-#,##0\ _€</c:formatCode>
                <c:ptCount val="10"/>
                <c:pt idx="0">
                  <c:v>517645.31554643414</c:v>
                </c:pt>
                <c:pt idx="1">
                  <c:v>1035290.6310928683</c:v>
                </c:pt>
                <c:pt idx="2">
                  <c:v>1552935.9466393022</c:v>
                </c:pt>
                <c:pt idx="3">
                  <c:v>2070581.2621857366</c:v>
                </c:pt>
                <c:pt idx="4">
                  <c:v>2588226.5777321705</c:v>
                </c:pt>
                <c:pt idx="5">
                  <c:v>3105871.8932786044</c:v>
                </c:pt>
                <c:pt idx="6">
                  <c:v>3623517.2088250383</c:v>
                </c:pt>
                <c:pt idx="7">
                  <c:v>4141162.5243714731</c:v>
                </c:pt>
                <c:pt idx="8">
                  <c:v>4658807.8399179066</c:v>
                </c:pt>
                <c:pt idx="9">
                  <c:v>5176453.1554643409</c:v>
                </c:pt>
              </c:numCache>
            </c:numRef>
          </c:val>
        </c:ser>
        <c:marker val="1"/>
        <c:axId val="57211520"/>
        <c:axId val="57225984"/>
      </c:lineChart>
      <c:catAx>
        <c:axId val="572115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80808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ES"/>
                  <a:t>Unidades</a:t>
                </a:r>
              </a:p>
            </c:rich>
          </c:tx>
          <c:layout>
            <c:manualLayout>
              <c:xMode val="edge"/>
              <c:yMode val="edge"/>
              <c:x val="0.40797992074374695"/>
              <c:y val="0.905109489051094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225984"/>
        <c:crosses val="autoZero"/>
        <c:auto val="1"/>
        <c:lblAlgn val="ctr"/>
        <c:lblOffset val="100"/>
        <c:tickLblSkip val="1"/>
        <c:tickMarkSkip val="1"/>
      </c:catAx>
      <c:valAx>
        <c:axId val="57225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80808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ES"/>
                  <a:t>Ingresos y costes</a:t>
                </a:r>
              </a:p>
            </c:rich>
          </c:tx>
          <c:layout>
            <c:manualLayout>
              <c:xMode val="edge"/>
              <c:yMode val="edge"/>
              <c:x val="6.4350145227720333E-3"/>
              <c:y val="0.317518248175182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211520"/>
        <c:crosses val="autoZero"/>
        <c:crossBetween val="between"/>
      </c:valAx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611357800632689"/>
          <c:y val="0.94890510948905105"/>
          <c:w val="0.51994917343998048"/>
          <c:h val="4.562043795620439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rPr lang="es-ES"/>
              <a:t>Punto Equilibrio Acumulado Anual  </a:t>
            </a:r>
          </a:p>
        </c:rich>
      </c:tx>
      <c:layout>
        <c:manualLayout>
          <c:xMode val="edge"/>
          <c:yMode val="edge"/>
          <c:x val="0.17558139534883721"/>
          <c:y val="5.3763534952423142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58139534883722"/>
          <c:y val="9.1398009419119325E-2"/>
          <c:w val="0.79767441860465138"/>
          <c:h val="0.74372890017518689"/>
        </c:manualLayout>
      </c:layout>
      <c:areaChart>
        <c:grouping val="standard"/>
        <c:ser>
          <c:idx val="0"/>
          <c:order val="0"/>
          <c:tx>
            <c:v>Punto Equilibrio Anual</c:v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PE!$G$10:$R$10</c:f>
              <c:numCache>
                <c:formatCode>#,##0</c:formatCode>
                <c:ptCount val="12"/>
                <c:pt idx="0">
                  <c:v>89322.297426120116</c:v>
                </c:pt>
                <c:pt idx="1">
                  <c:v>218655.44911151339</c:v>
                </c:pt>
                <c:pt idx="2">
                  <c:v>419040.5030638834</c:v>
                </c:pt>
                <c:pt idx="3">
                  <c:v>663699.2107120459</c:v>
                </c:pt>
                <c:pt idx="4">
                  <c:v>820934.39364560181</c:v>
                </c:pt>
                <c:pt idx="5">
                  <c:v>972254.51760681369</c:v>
                </c:pt>
                <c:pt idx="6">
                  <c:v>1156456.459449349</c:v>
                </c:pt>
                <c:pt idx="7">
                  <c:v>1348931.849054029</c:v>
                </c:pt>
                <c:pt idx="8">
                  <c:v>1669113.3482303058</c:v>
                </c:pt>
                <c:pt idx="9">
                  <c:v>2032300.8615677152</c:v>
                </c:pt>
                <c:pt idx="10">
                  <c:v>2443064.674021122</c:v>
                </c:pt>
                <c:pt idx="11">
                  <c:v>2603009.0707731992</c:v>
                </c:pt>
              </c:numCache>
            </c:numRef>
          </c:val>
        </c:ser>
        <c:dropLines>
          <c:spPr>
            <a:ln w="3175">
              <a:solidFill>
                <a:srgbClr val="CCFFCC"/>
              </a:solidFill>
              <a:prstDash val="solid"/>
            </a:ln>
          </c:spPr>
        </c:dropLines>
        <c:axId val="57267328"/>
        <c:axId val="57268864"/>
      </c:areaChart>
      <c:catAx>
        <c:axId val="572673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268864"/>
        <c:crosses val="autoZero"/>
        <c:auto val="1"/>
        <c:lblAlgn val="ctr"/>
        <c:lblOffset val="100"/>
        <c:tickLblSkip val="1"/>
        <c:tickMarkSkip val="1"/>
      </c:catAx>
      <c:valAx>
        <c:axId val="57268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267328"/>
        <c:crosses val="autoZero"/>
        <c:crossBetween val="midCat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r>
              <a:t>Punto Equilibrio Mensual  </a:t>
            </a:r>
          </a:p>
        </c:rich>
      </c:tx>
      <c:layout>
        <c:manualLayout>
          <c:xMode val="edge"/>
          <c:yMode val="edge"/>
          <c:x val="0.15925058548009374"/>
          <c:y val="1.1764705882352943E-2"/>
        </c:manualLayout>
      </c:layout>
      <c:spPr>
        <a:solidFill>
          <a:srgbClr val="80808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38641686182669"/>
          <c:y val="5.1764705882352942E-2"/>
          <c:w val="0.85714285714285721"/>
          <c:h val="0.83529411764705885"/>
        </c:manualLayout>
      </c:layout>
      <c:barChart>
        <c:barDir val="col"/>
        <c:grouping val="clustered"/>
        <c:ser>
          <c:idx val="0"/>
          <c:order val="0"/>
          <c:tx>
            <c:strRef>
              <c:f>PE!$E$9</c:f>
              <c:strCache>
                <c:ptCount val="1"/>
                <c:pt idx="0">
                  <c:v>Punto de Equilibrio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val>
            <c:numRef>
              <c:f>PE!$G$9:$R$9</c:f>
              <c:numCache>
                <c:formatCode>#,##0_ ;[Red]\-#,##0\ </c:formatCode>
                <c:ptCount val="12"/>
                <c:pt idx="0">
                  <c:v>89322.297426120116</c:v>
                </c:pt>
                <c:pt idx="1">
                  <c:v>129333.15168539326</c:v>
                </c:pt>
                <c:pt idx="2">
                  <c:v>200385.05395237004</c:v>
                </c:pt>
                <c:pt idx="3">
                  <c:v>244658.70764816247</c:v>
                </c:pt>
                <c:pt idx="4">
                  <c:v>157235.18293355597</c:v>
                </c:pt>
                <c:pt idx="5">
                  <c:v>151320.12396121194</c:v>
                </c:pt>
                <c:pt idx="6">
                  <c:v>184201.94184253525</c:v>
                </c:pt>
                <c:pt idx="7">
                  <c:v>192475.38960467992</c:v>
                </c:pt>
                <c:pt idx="8">
                  <c:v>320181.49917627679</c:v>
                </c:pt>
                <c:pt idx="9">
                  <c:v>363187.5133374093</c:v>
                </c:pt>
                <c:pt idx="10">
                  <c:v>410763.81245340675</c:v>
                </c:pt>
                <c:pt idx="11">
                  <c:v>159944.39675207715</c:v>
                </c:pt>
              </c:numCache>
            </c:numRef>
          </c:val>
        </c:ser>
        <c:gapWidth val="50"/>
        <c:axId val="57677696"/>
        <c:axId val="57679232"/>
      </c:barChart>
      <c:catAx>
        <c:axId val="57677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679232"/>
        <c:crosses val="autoZero"/>
        <c:auto val="1"/>
        <c:lblAlgn val="ctr"/>
        <c:lblOffset val="100"/>
        <c:tickLblSkip val="1"/>
        <c:tickMarkSkip val="1"/>
      </c:catAx>
      <c:valAx>
        <c:axId val="57679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7677696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1.jpeg"/><Relationship Id="rId7" Type="http://schemas.openxmlformats.org/officeDocument/2006/relationships/hyperlink" Target="mailto:atencion@e.ditor.com?subject=PE097%20Presupuesto%20anual" TargetMode="External"/><Relationship Id="rId2" Type="http://schemas.openxmlformats.org/officeDocument/2006/relationships/hyperlink" Target="#infoINI"/><Relationship Id="rId1" Type="http://schemas.openxmlformats.org/officeDocument/2006/relationships/hyperlink" Target="#infoINI"/><Relationship Id="rId6" Type="http://schemas.openxmlformats.org/officeDocument/2006/relationships/image" Target="../media/image2.jpeg"/><Relationship Id="rId5" Type="http://schemas.openxmlformats.org/officeDocument/2006/relationships/hyperlink" Target="#arribaING"/><Relationship Id="rId4" Type="http://schemas.openxmlformats.org/officeDocument/2006/relationships/hyperlink" Target="#arribaING"/><Relationship Id="rId9" Type="http://schemas.openxmlformats.org/officeDocument/2006/relationships/hyperlink" Target="#INI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arribaTRES"/><Relationship Id="rId3" Type="http://schemas.openxmlformats.org/officeDocument/2006/relationships/chart" Target="../charts/chart16.xml"/><Relationship Id="rId7" Type="http://schemas.openxmlformats.org/officeDocument/2006/relationships/image" Target="../media/image5.jpe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hyperlink" Target="#arribaUNO"/><Relationship Id="rId5" Type="http://schemas.openxmlformats.org/officeDocument/2006/relationships/image" Target="../media/image4.jpeg"/><Relationship Id="rId4" Type="http://schemas.openxmlformats.org/officeDocument/2006/relationships/hyperlink" Target="#arribaDOS"/><Relationship Id="rId9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arribaCUATRO"/><Relationship Id="rId3" Type="http://schemas.openxmlformats.org/officeDocument/2006/relationships/chart" Target="../charts/chart19.xml"/><Relationship Id="rId7" Type="http://schemas.openxmlformats.org/officeDocument/2006/relationships/image" Target="../media/image5.jpeg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hyperlink" Target="#arribaDOS"/><Relationship Id="rId5" Type="http://schemas.openxmlformats.org/officeDocument/2006/relationships/image" Target="../media/image4.jpeg"/><Relationship Id="rId4" Type="http://schemas.openxmlformats.org/officeDocument/2006/relationships/hyperlink" Target="#arribaTRES"/><Relationship Id="rId9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INI!A1"/><Relationship Id="rId3" Type="http://schemas.openxmlformats.org/officeDocument/2006/relationships/chart" Target="../charts/chart22.xml"/><Relationship Id="rId7" Type="http://schemas.openxmlformats.org/officeDocument/2006/relationships/image" Target="../media/image5.jpe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hyperlink" Target="#arribaTRES"/><Relationship Id="rId5" Type="http://schemas.openxmlformats.org/officeDocument/2006/relationships/image" Target="../media/image4.jpeg"/><Relationship Id="rId4" Type="http://schemas.openxmlformats.org/officeDocument/2006/relationships/hyperlink" Target="#arribaCUATRO"/><Relationship Id="rId9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mailto:info@e.ditor.com?subject=Informaci&#243;n%20producto%20PE097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INI!A1"/><Relationship Id="rId7" Type="http://schemas.openxmlformats.org/officeDocument/2006/relationships/hyperlink" Target="#infoING"/><Relationship Id="rId12" Type="http://schemas.openxmlformats.org/officeDocument/2006/relationships/hyperlink" Target="#arribaING"/><Relationship Id="rId2" Type="http://schemas.openxmlformats.org/officeDocument/2006/relationships/image" Target="../media/image4.jpeg"/><Relationship Id="rId1" Type="http://schemas.openxmlformats.org/officeDocument/2006/relationships/hyperlink" Target="#arribaING"/><Relationship Id="rId6" Type="http://schemas.openxmlformats.org/officeDocument/2006/relationships/image" Target="../media/image2.jpeg"/><Relationship Id="rId11" Type="http://schemas.openxmlformats.org/officeDocument/2006/relationships/hyperlink" Target="#arribaPER"/><Relationship Id="rId5" Type="http://schemas.openxmlformats.org/officeDocument/2006/relationships/hyperlink" Target="#arribaGST"/><Relationship Id="rId10" Type="http://schemas.openxmlformats.org/officeDocument/2006/relationships/hyperlink" Target="#arribaGST"/><Relationship Id="rId4" Type="http://schemas.openxmlformats.org/officeDocument/2006/relationships/image" Target="../media/image5.jpeg"/><Relationship Id="rId9" Type="http://schemas.openxmlformats.org/officeDocument/2006/relationships/hyperlink" Target="#arribaI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arribaING"/><Relationship Id="rId7" Type="http://schemas.openxmlformats.org/officeDocument/2006/relationships/hyperlink" Target="#infoGST"/><Relationship Id="rId12" Type="http://schemas.openxmlformats.org/officeDocument/2006/relationships/hyperlink" Target="#arribaGST"/><Relationship Id="rId2" Type="http://schemas.openxmlformats.org/officeDocument/2006/relationships/image" Target="../media/image4.jpeg"/><Relationship Id="rId1" Type="http://schemas.openxmlformats.org/officeDocument/2006/relationships/hyperlink" Target="#arribaGST"/><Relationship Id="rId6" Type="http://schemas.openxmlformats.org/officeDocument/2006/relationships/image" Target="../media/image2.jpeg"/><Relationship Id="rId11" Type="http://schemas.openxmlformats.org/officeDocument/2006/relationships/hyperlink" Target="#arribaGST"/><Relationship Id="rId5" Type="http://schemas.openxmlformats.org/officeDocument/2006/relationships/hyperlink" Target="#arribaPER"/><Relationship Id="rId10" Type="http://schemas.openxmlformats.org/officeDocument/2006/relationships/hyperlink" Target="#arribaPER"/><Relationship Id="rId4" Type="http://schemas.openxmlformats.org/officeDocument/2006/relationships/image" Target="../media/image5.jpeg"/><Relationship Id="rId9" Type="http://schemas.openxmlformats.org/officeDocument/2006/relationships/hyperlink" Target="#arribaI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arribaPER"/><Relationship Id="rId7" Type="http://schemas.openxmlformats.org/officeDocument/2006/relationships/hyperlink" Target="#infoPER"/><Relationship Id="rId2" Type="http://schemas.openxmlformats.org/officeDocument/2006/relationships/image" Target="../media/image5.jpeg"/><Relationship Id="rId1" Type="http://schemas.openxmlformats.org/officeDocument/2006/relationships/hyperlink" Target="#arribaGST"/><Relationship Id="rId6" Type="http://schemas.openxmlformats.org/officeDocument/2006/relationships/image" Target="../media/image6.jpeg"/><Relationship Id="rId5" Type="http://schemas.openxmlformats.org/officeDocument/2006/relationships/hyperlink" Target="#arribaPPT"/><Relationship Id="rId4" Type="http://schemas.openxmlformats.org/officeDocument/2006/relationships/image" Target="../media/image4.jpeg"/><Relationship Id="rId9" Type="http://schemas.openxmlformats.org/officeDocument/2006/relationships/hyperlink" Target="#arribaPER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arribaPER"/><Relationship Id="rId3" Type="http://schemas.openxmlformats.org/officeDocument/2006/relationships/hyperlink" Target="#arribaPER"/><Relationship Id="rId7" Type="http://schemas.openxmlformats.org/officeDocument/2006/relationships/hyperlink" Target="#arribaING"/><Relationship Id="rId2" Type="http://schemas.openxmlformats.org/officeDocument/2006/relationships/image" Target="../media/image4.jpeg"/><Relationship Id="rId1" Type="http://schemas.openxmlformats.org/officeDocument/2006/relationships/hyperlink" Target="#arribaPPT"/><Relationship Id="rId6" Type="http://schemas.openxmlformats.org/officeDocument/2006/relationships/image" Target="../media/image2.jpeg"/><Relationship Id="rId5" Type="http://schemas.openxmlformats.org/officeDocument/2006/relationships/hyperlink" Target="#arribaAN1"/><Relationship Id="rId4" Type="http://schemas.openxmlformats.org/officeDocument/2006/relationships/image" Target="../media/image5.jpeg"/><Relationship Id="rId9" Type="http://schemas.openxmlformats.org/officeDocument/2006/relationships/hyperlink" Target="#arribaGST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arribaAN1"/><Relationship Id="rId7" Type="http://schemas.openxmlformats.org/officeDocument/2006/relationships/hyperlink" Target="#arribaAN2"/><Relationship Id="rId12" Type="http://schemas.openxmlformats.org/officeDocument/2006/relationships/hyperlink" Target="#graficAN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11" Type="http://schemas.openxmlformats.org/officeDocument/2006/relationships/hyperlink" Target="#arribaPER"/><Relationship Id="rId5" Type="http://schemas.openxmlformats.org/officeDocument/2006/relationships/hyperlink" Target="#arribaPPT"/><Relationship Id="rId10" Type="http://schemas.openxmlformats.org/officeDocument/2006/relationships/hyperlink" Target="#arribaGST"/><Relationship Id="rId4" Type="http://schemas.openxmlformats.org/officeDocument/2006/relationships/image" Target="../media/image4.jpeg"/><Relationship Id="rId9" Type="http://schemas.openxmlformats.org/officeDocument/2006/relationships/hyperlink" Target="#arribaI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hyperlink" Target="#arribaPER"/><Relationship Id="rId3" Type="http://schemas.openxmlformats.org/officeDocument/2006/relationships/chart" Target="../charts/chart5.xml"/><Relationship Id="rId7" Type="http://schemas.openxmlformats.org/officeDocument/2006/relationships/hyperlink" Target="#arribaAN1"/><Relationship Id="rId12" Type="http://schemas.openxmlformats.org/officeDocument/2006/relationships/hyperlink" Target="#arribaGST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4.jpeg"/><Relationship Id="rId11" Type="http://schemas.openxmlformats.org/officeDocument/2006/relationships/hyperlink" Target="#arribaING"/><Relationship Id="rId5" Type="http://schemas.openxmlformats.org/officeDocument/2006/relationships/hyperlink" Target="#arribaAN2"/><Relationship Id="rId10" Type="http://schemas.openxmlformats.org/officeDocument/2006/relationships/image" Target="../media/image2.jpeg"/><Relationship Id="rId4" Type="http://schemas.openxmlformats.org/officeDocument/2006/relationships/chart" Target="../charts/chart6.xml"/><Relationship Id="rId9" Type="http://schemas.openxmlformats.org/officeDocument/2006/relationships/hyperlink" Target="#arribaPE"/><Relationship Id="rId14" Type="http://schemas.openxmlformats.org/officeDocument/2006/relationships/hyperlink" Target="#graficAN2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chart" Target="../charts/chart9.xml"/><Relationship Id="rId7" Type="http://schemas.openxmlformats.org/officeDocument/2006/relationships/hyperlink" Target="#arribaAN2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4.jpeg"/><Relationship Id="rId5" Type="http://schemas.openxmlformats.org/officeDocument/2006/relationships/hyperlink" Target="#arribaPE"/><Relationship Id="rId10" Type="http://schemas.openxmlformats.org/officeDocument/2006/relationships/image" Target="../media/image2.jpeg"/><Relationship Id="rId4" Type="http://schemas.openxmlformats.org/officeDocument/2006/relationships/chart" Target="../charts/chart10.xml"/><Relationship Id="rId9" Type="http://schemas.openxmlformats.org/officeDocument/2006/relationships/hyperlink" Target="#arribaUNO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arribaDOS"/><Relationship Id="rId3" Type="http://schemas.openxmlformats.org/officeDocument/2006/relationships/chart" Target="../charts/chart13.xml"/><Relationship Id="rId7" Type="http://schemas.openxmlformats.org/officeDocument/2006/relationships/image" Target="../media/image5.jpe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hyperlink" Target="#arribaPE"/><Relationship Id="rId5" Type="http://schemas.openxmlformats.org/officeDocument/2006/relationships/image" Target="../media/image4.jpeg"/><Relationship Id="rId4" Type="http://schemas.openxmlformats.org/officeDocument/2006/relationships/hyperlink" Target="#arribaUNO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190</xdr:row>
      <xdr:rowOff>9525</xdr:rowOff>
    </xdr:from>
    <xdr:to>
      <xdr:col>14</xdr:col>
      <xdr:colOff>0</xdr:colOff>
      <xdr:row>200</xdr:row>
      <xdr:rowOff>161925</xdr:rowOff>
    </xdr:to>
    <xdr:sp macro="" textlink="">
      <xdr:nvSpPr>
        <xdr:cNvPr id="229380" name="Text Box 4"/>
        <xdr:cNvSpPr txBox="1">
          <a:spLocks noChangeArrowheads="1"/>
        </xdr:cNvSpPr>
      </xdr:nvSpPr>
      <xdr:spPr bwMode="auto">
        <a:xfrm>
          <a:off x="381000" y="31337250"/>
          <a:ext cx="8486775" cy="2228850"/>
        </a:xfrm>
        <a:prstGeom prst="rect">
          <a:avLst/>
        </a:prstGeom>
        <a:solidFill>
          <a:srgbClr val="FFFFFF"/>
        </a:solidFill>
        <a:ln w="9525" algn="ctr">
          <a:solidFill>
            <a:srgbClr val="C0C0C0"/>
          </a:solidFill>
          <a:miter lim="800000"/>
          <a:headEnd/>
          <a:tailEnd/>
        </a:ln>
        <a:effectLst/>
      </xdr:spPr>
      <xdr:txBody>
        <a:bodyPr vertOverflow="clip" wrap="square" lIns="180000" tIns="82800" rIns="90000" bIns="4680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© e.ditor consulting s.l. y el autor </a:t>
          </a:r>
          <a:endParaRPr lang="es-E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Producto: PE097 Presupuesto de empresa</a:t>
          </a:r>
          <a:endParaRPr lang="es-E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 usuario de este libro para Excel© puede realizar las modificaciones que considere oportunas para su uso personal o profesional pero en ningún caso puede comerciar, distribuir o arrogarse su autoría. </a:t>
          </a:r>
          <a:endParaRPr lang="es-E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endParaRPr lang="es-ES" sz="14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993300"/>
              </a:solidFill>
              <a:latin typeface="Tahoma"/>
              <a:ea typeface="Tahoma"/>
              <a:cs typeface="Tahoma"/>
            </a:rPr>
            <a:t>Si deseas más información: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Contactar con los autores:</a:t>
          </a:r>
          <a:r>
            <a:rPr lang="es-ES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info@e.ditor.com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Dudas, consultas o asistencia:</a:t>
          </a:r>
          <a:r>
            <a:rPr lang="es-ES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atencion@e.ditor.com</a:t>
          </a:r>
          <a:endParaRPr lang="es-ES" sz="12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Excel© es una marca registrada de Microsoft Corporation.</a:t>
          </a:r>
          <a:endParaRPr lang="es-ES" sz="18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ES" sz="16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ES" sz="16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ES" sz="16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3</xdr:col>
      <xdr:colOff>9525</xdr:colOff>
      <xdr:row>19</xdr:row>
      <xdr:rowOff>0</xdr:rowOff>
    </xdr:from>
    <xdr:to>
      <xdr:col>5</xdr:col>
      <xdr:colOff>1238250</xdr:colOff>
      <xdr:row>21</xdr:row>
      <xdr:rowOff>9525</xdr:rowOff>
    </xdr:to>
    <xdr:sp macro="" textlink="">
      <xdr:nvSpPr>
        <xdr:cNvPr id="229389" name="Text Box 13">
          <a:hlinkClick xmlns:r="http://schemas.openxmlformats.org/officeDocument/2006/relationships" r:id="rId1" tooltip="información y aviso legal"/>
        </xdr:cNvPr>
        <xdr:cNvSpPr txBox="1">
          <a:spLocks noChangeAspect="1" noChangeArrowheads="1"/>
        </xdr:cNvSpPr>
      </xdr:nvSpPr>
      <xdr:spPr bwMode="auto">
        <a:xfrm>
          <a:off x="542925" y="3629025"/>
          <a:ext cx="1724025" cy="323850"/>
        </a:xfrm>
        <a:prstGeom prst="rect">
          <a:avLst/>
        </a:prstGeom>
        <a:solidFill>
          <a:srgbClr val="00808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   información</a:t>
          </a:r>
        </a:p>
      </xdr:txBody>
    </xdr:sp>
    <xdr:clientData/>
  </xdr:twoCellAnchor>
  <xdr:twoCellAnchor editAs="oneCell">
    <xdr:from>
      <xdr:col>3</xdr:col>
      <xdr:colOff>200025</xdr:colOff>
      <xdr:row>19</xdr:row>
      <xdr:rowOff>76200</xdr:rowOff>
    </xdr:from>
    <xdr:to>
      <xdr:col>4</xdr:col>
      <xdr:colOff>104775</xdr:colOff>
      <xdr:row>20</xdr:row>
      <xdr:rowOff>95250</xdr:rowOff>
    </xdr:to>
    <xdr:pic>
      <xdr:nvPicPr>
        <xdr:cNvPr id="229391" name="Picture 15" descr="iiiii010">
          <a:hlinkClick xmlns:r="http://schemas.openxmlformats.org/officeDocument/2006/relationships" r:id="rId2" tooltip="Información y aviso leg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3705225"/>
          <a:ext cx="15240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180975</xdr:colOff>
      <xdr:row>19</xdr:row>
      <xdr:rowOff>0</xdr:rowOff>
    </xdr:from>
    <xdr:to>
      <xdr:col>12</xdr:col>
      <xdr:colOff>228600</xdr:colOff>
      <xdr:row>21</xdr:row>
      <xdr:rowOff>9525</xdr:rowOff>
    </xdr:to>
    <xdr:sp macro="" textlink="">
      <xdr:nvSpPr>
        <xdr:cNvPr id="229392" name="Text Box 16">
          <a:hlinkClick xmlns:r="http://schemas.openxmlformats.org/officeDocument/2006/relationships" r:id="rId4" tooltip="ir a la hoja de INICIO"/>
        </xdr:cNvPr>
        <xdr:cNvSpPr txBox="1">
          <a:spLocks noChangeAspect="1" noChangeArrowheads="1"/>
        </xdr:cNvSpPr>
      </xdr:nvSpPr>
      <xdr:spPr bwMode="auto">
        <a:xfrm>
          <a:off x="6972300" y="3629025"/>
          <a:ext cx="1724025" cy="323850"/>
        </a:xfrm>
        <a:prstGeom prst="rect">
          <a:avLst/>
        </a:prstGeom>
        <a:solidFill>
          <a:srgbClr val="00808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comenzar</a:t>
          </a:r>
        </a:p>
      </xdr:txBody>
    </xdr:sp>
    <xdr:clientData/>
  </xdr:twoCellAnchor>
  <xdr:twoCellAnchor editAs="oneCell">
    <xdr:from>
      <xdr:col>11</xdr:col>
      <xdr:colOff>180975</xdr:colOff>
      <xdr:row>19</xdr:row>
      <xdr:rowOff>66675</xdr:rowOff>
    </xdr:from>
    <xdr:to>
      <xdr:col>12</xdr:col>
      <xdr:colOff>123825</xdr:colOff>
      <xdr:row>20</xdr:row>
      <xdr:rowOff>114300</xdr:rowOff>
    </xdr:to>
    <xdr:pic>
      <xdr:nvPicPr>
        <xdr:cNvPr id="229394" name="Picture 18" descr="iiiii007">
          <a:hlinkClick xmlns:r="http://schemas.openxmlformats.org/officeDocument/2006/relationships" r:id="rId5" tooltip="Ir a la hoja de INIC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401050" y="3695700"/>
          <a:ext cx="19050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19</xdr:row>
      <xdr:rowOff>9525</xdr:rowOff>
    </xdr:from>
    <xdr:to>
      <xdr:col>8</xdr:col>
      <xdr:colOff>209550</xdr:colOff>
      <xdr:row>21</xdr:row>
      <xdr:rowOff>0</xdr:rowOff>
    </xdr:to>
    <xdr:pic>
      <xdr:nvPicPr>
        <xdr:cNvPr id="229395" name="Picture 2" descr="EDITOR">
          <a:hlinkClick xmlns:r="http://schemas.openxmlformats.org/officeDocument/2006/relationships" r:id="rId7" tooltip="atención al cliente: atencion@e.ditor.com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52900" y="3638550"/>
          <a:ext cx="800100" cy="304800"/>
        </a:xfrm>
        <a:prstGeom prst="rect">
          <a:avLst/>
        </a:prstGeom>
        <a:noFill/>
        <a:ln w="57150">
          <a:solidFill>
            <a:srgbClr val="C0C0C0"/>
          </a:solidFill>
          <a:miter lim="800000"/>
          <a:headEnd/>
          <a:tailEnd/>
        </a:ln>
        <a:effectLst/>
      </xdr:spPr>
    </xdr:pic>
    <xdr:clientData/>
  </xdr:twoCellAnchor>
  <xdr:twoCellAnchor>
    <xdr:from>
      <xdr:col>10</xdr:col>
      <xdr:colOff>447675</xdr:colOff>
      <xdr:row>189</xdr:row>
      <xdr:rowOff>28575</xdr:rowOff>
    </xdr:from>
    <xdr:to>
      <xdr:col>13</xdr:col>
      <xdr:colOff>133350</xdr:colOff>
      <xdr:row>190</xdr:row>
      <xdr:rowOff>0</xdr:rowOff>
    </xdr:to>
    <xdr:sp macro="" textlink="">
      <xdr:nvSpPr>
        <xdr:cNvPr id="229396" name="Text Box 20">
          <a:hlinkClick xmlns:r="http://schemas.openxmlformats.org/officeDocument/2006/relationships" r:id="rId9" tooltip="volver al INICIO"/>
        </xdr:cNvPr>
        <xdr:cNvSpPr txBox="1">
          <a:spLocks noChangeArrowheads="1"/>
        </xdr:cNvSpPr>
      </xdr:nvSpPr>
      <xdr:spPr bwMode="auto">
        <a:xfrm>
          <a:off x="7953375" y="31041975"/>
          <a:ext cx="895350" cy="285750"/>
        </a:xfrm>
        <a:prstGeom prst="rect">
          <a:avLst/>
        </a:prstGeom>
        <a:solidFill>
          <a:srgbClr val="008080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volver INICIO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68</xdr:row>
      <xdr:rowOff>47625</xdr:rowOff>
    </xdr:from>
    <xdr:to>
      <xdr:col>9</xdr:col>
      <xdr:colOff>371475</xdr:colOff>
      <xdr:row>89</xdr:row>
      <xdr:rowOff>152400</xdr:rowOff>
    </xdr:to>
    <xdr:graphicFrame macro="">
      <xdr:nvGraphicFramePr>
        <xdr:cNvPr id="182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68</xdr:row>
      <xdr:rowOff>104775</xdr:rowOff>
    </xdr:from>
    <xdr:to>
      <xdr:col>14</xdr:col>
      <xdr:colOff>581025</xdr:colOff>
      <xdr:row>88</xdr:row>
      <xdr:rowOff>95250</xdr:rowOff>
    </xdr:to>
    <xdr:graphicFrame macro="">
      <xdr:nvGraphicFramePr>
        <xdr:cNvPr id="1822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600075</xdr:colOff>
      <xdr:row>68</xdr:row>
      <xdr:rowOff>76200</xdr:rowOff>
    </xdr:from>
    <xdr:to>
      <xdr:col>20</xdr:col>
      <xdr:colOff>314325</xdr:colOff>
      <xdr:row>89</xdr:row>
      <xdr:rowOff>142875</xdr:rowOff>
    </xdr:to>
    <xdr:graphicFrame macro="">
      <xdr:nvGraphicFramePr>
        <xdr:cNvPr id="1822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76200</xdr:rowOff>
    </xdr:from>
    <xdr:to>
      <xdr:col>4</xdr:col>
      <xdr:colOff>209550</xdr:colOff>
      <xdr:row>2</xdr:row>
      <xdr:rowOff>152400</xdr:rowOff>
    </xdr:to>
    <xdr:pic>
      <xdr:nvPicPr>
        <xdr:cNvPr id="182301" name="Picture 780" descr="iiiii007">
          <a:hlinkClick xmlns:r="http://schemas.openxmlformats.org/officeDocument/2006/relationships" r:id="rId4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" y="238125"/>
          <a:ext cx="333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3</xdr:col>
      <xdr:colOff>171450</xdr:colOff>
      <xdr:row>2</xdr:row>
      <xdr:rowOff>161925</xdr:rowOff>
    </xdr:to>
    <xdr:pic>
      <xdr:nvPicPr>
        <xdr:cNvPr id="182302" name="Picture 30" descr="iiiii007">
          <a:hlinkClick xmlns:r="http://schemas.openxmlformats.org/officeDocument/2006/relationships" r:id="rId6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619125</xdr:colOff>
      <xdr:row>1</xdr:row>
      <xdr:rowOff>47625</xdr:rowOff>
    </xdr:from>
    <xdr:to>
      <xdr:col>14</xdr:col>
      <xdr:colOff>923925</xdr:colOff>
      <xdr:row>2</xdr:row>
      <xdr:rowOff>161925</xdr:rowOff>
    </xdr:to>
    <xdr:pic>
      <xdr:nvPicPr>
        <xdr:cNvPr id="182303" name="Picture 782" descr="iiiii007">
          <a:hlinkClick xmlns:r="http://schemas.openxmlformats.org/officeDocument/2006/relationships" r:id="rId8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877675" y="20955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71</xdr:row>
      <xdr:rowOff>28575</xdr:rowOff>
    </xdr:from>
    <xdr:to>
      <xdr:col>8</xdr:col>
      <xdr:colOff>504825</xdr:colOff>
      <xdr:row>92</xdr:row>
      <xdr:rowOff>104775</xdr:rowOff>
    </xdr:to>
    <xdr:graphicFrame macro="">
      <xdr:nvGraphicFramePr>
        <xdr:cNvPr id="220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71</xdr:row>
      <xdr:rowOff>66675</xdr:rowOff>
    </xdr:from>
    <xdr:to>
      <xdr:col>14</xdr:col>
      <xdr:colOff>847725</xdr:colOff>
      <xdr:row>92</xdr:row>
      <xdr:rowOff>95250</xdr:rowOff>
    </xdr:to>
    <xdr:graphicFrame macro="">
      <xdr:nvGraphicFramePr>
        <xdr:cNvPr id="220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790575</xdr:colOff>
      <xdr:row>71</xdr:row>
      <xdr:rowOff>0</xdr:rowOff>
    </xdr:from>
    <xdr:to>
      <xdr:col>20</xdr:col>
      <xdr:colOff>266700</xdr:colOff>
      <xdr:row>92</xdr:row>
      <xdr:rowOff>95250</xdr:rowOff>
    </xdr:to>
    <xdr:graphicFrame macro="">
      <xdr:nvGraphicFramePr>
        <xdr:cNvPr id="2201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76200</xdr:rowOff>
    </xdr:from>
    <xdr:to>
      <xdr:col>4</xdr:col>
      <xdr:colOff>257175</xdr:colOff>
      <xdr:row>2</xdr:row>
      <xdr:rowOff>152400</xdr:rowOff>
    </xdr:to>
    <xdr:pic>
      <xdr:nvPicPr>
        <xdr:cNvPr id="220195" name="Picture 780" descr="iiiii007">
          <a:hlinkClick xmlns:r="http://schemas.openxmlformats.org/officeDocument/2006/relationships" r:id="rId4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" y="238125"/>
          <a:ext cx="333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3</xdr:col>
      <xdr:colOff>180975</xdr:colOff>
      <xdr:row>2</xdr:row>
      <xdr:rowOff>161925</xdr:rowOff>
    </xdr:to>
    <xdr:pic>
      <xdr:nvPicPr>
        <xdr:cNvPr id="220196" name="Picture 36" descr="iiiii007">
          <a:hlinkClick xmlns:r="http://schemas.openxmlformats.org/officeDocument/2006/relationships" r:id="rId6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228600"/>
          <a:ext cx="295275" cy="304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638175</xdr:colOff>
      <xdr:row>1</xdr:row>
      <xdr:rowOff>66675</xdr:rowOff>
    </xdr:from>
    <xdr:to>
      <xdr:col>15</xdr:col>
      <xdr:colOff>9525</xdr:colOff>
      <xdr:row>2</xdr:row>
      <xdr:rowOff>180975</xdr:rowOff>
    </xdr:to>
    <xdr:pic>
      <xdr:nvPicPr>
        <xdr:cNvPr id="220197" name="Picture 782" descr="iiiii007">
          <a:hlinkClick xmlns:r="http://schemas.openxmlformats.org/officeDocument/2006/relationships" r:id="rId8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677650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100</xdr:row>
      <xdr:rowOff>47625</xdr:rowOff>
    </xdr:from>
    <xdr:to>
      <xdr:col>9</xdr:col>
      <xdr:colOff>409575</xdr:colOff>
      <xdr:row>122</xdr:row>
      <xdr:rowOff>85725</xdr:rowOff>
    </xdr:to>
    <xdr:graphicFrame macro="">
      <xdr:nvGraphicFramePr>
        <xdr:cNvPr id="224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752475</xdr:colOff>
      <xdr:row>100</xdr:row>
      <xdr:rowOff>66675</xdr:rowOff>
    </xdr:from>
    <xdr:to>
      <xdr:col>20</xdr:col>
      <xdr:colOff>352425</xdr:colOff>
      <xdr:row>122</xdr:row>
      <xdr:rowOff>19050</xdr:rowOff>
    </xdr:to>
    <xdr:graphicFrame macro="">
      <xdr:nvGraphicFramePr>
        <xdr:cNvPr id="2242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333375</xdr:colOff>
      <xdr:row>100</xdr:row>
      <xdr:rowOff>104775</xdr:rowOff>
    </xdr:from>
    <xdr:to>
      <xdr:col>15</xdr:col>
      <xdr:colOff>38100</xdr:colOff>
      <xdr:row>122</xdr:row>
      <xdr:rowOff>28575</xdr:rowOff>
    </xdr:to>
    <xdr:graphicFrame macro="">
      <xdr:nvGraphicFramePr>
        <xdr:cNvPr id="2242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76200</xdr:rowOff>
    </xdr:from>
    <xdr:to>
      <xdr:col>4</xdr:col>
      <xdr:colOff>209550</xdr:colOff>
      <xdr:row>2</xdr:row>
      <xdr:rowOff>152400</xdr:rowOff>
    </xdr:to>
    <xdr:pic>
      <xdr:nvPicPr>
        <xdr:cNvPr id="224266" name="Picture 780" descr="iiiii007">
          <a:hlinkClick xmlns:r="http://schemas.openxmlformats.org/officeDocument/2006/relationships" r:id="rId4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" y="238125"/>
          <a:ext cx="333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3</xdr:col>
      <xdr:colOff>180975</xdr:colOff>
      <xdr:row>2</xdr:row>
      <xdr:rowOff>161925</xdr:rowOff>
    </xdr:to>
    <xdr:pic>
      <xdr:nvPicPr>
        <xdr:cNvPr id="224267" name="Picture 11" descr="iiiii007">
          <a:hlinkClick xmlns:r="http://schemas.openxmlformats.org/officeDocument/2006/relationships" r:id="rId6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228600"/>
          <a:ext cx="295275" cy="304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638175</xdr:colOff>
      <xdr:row>1</xdr:row>
      <xdr:rowOff>66675</xdr:rowOff>
    </xdr:from>
    <xdr:to>
      <xdr:col>14</xdr:col>
      <xdr:colOff>942975</xdr:colOff>
      <xdr:row>2</xdr:row>
      <xdr:rowOff>180975</xdr:rowOff>
    </xdr:to>
    <xdr:pic>
      <xdr:nvPicPr>
        <xdr:cNvPr id="224268" name="Picture 782" descr="iiiii007">
          <a:hlinkClick xmlns:r="http://schemas.openxmlformats.org/officeDocument/2006/relationships" r:id="rId8" tooltip="volver al INIC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620500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718649</xdr:colOff>
      <xdr:row>17</xdr:row>
      <xdr:rowOff>38100</xdr:rowOff>
    </xdr:from>
    <xdr:ext cx="3744302" cy="404086"/>
    <xdr:sp macro="" textlink="">
      <xdr:nvSpPr>
        <xdr:cNvPr id="228357" name="Text Box 1029"/>
        <xdr:cNvSpPr txBox="1">
          <a:spLocks noChangeArrowheads="1"/>
        </xdr:cNvSpPr>
      </xdr:nvSpPr>
      <xdr:spPr bwMode="auto">
        <a:xfrm>
          <a:off x="3318974" y="1495425"/>
          <a:ext cx="3744302" cy="404086"/>
        </a:xfrm>
        <a:prstGeom prst="rect">
          <a:avLst/>
        </a:prstGeom>
        <a:solidFill>
          <a:srgbClr val="FFCC99"/>
        </a:solidFill>
        <a:ln w="9525" algn="ctr">
          <a:solidFill>
            <a:srgbClr val="C0C0C0"/>
          </a:solidFill>
          <a:miter lim="800000"/>
          <a:headEnd/>
          <a:tailEnd/>
        </a:ln>
        <a:effectLst/>
      </xdr:spPr>
      <xdr:txBody>
        <a:bodyPr wrap="none" lIns="108000" tIns="46800" rIns="90000" bIns="46800" anchor="t" upright="1">
          <a:spAutoFit/>
        </a:bodyPr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 suprimas esta hoja o el libro no funcionará correctamente.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Haz las modificaciones que desees en las demás hojas</a:t>
          </a:r>
        </a:p>
      </xdr:txBody>
    </xdr:sp>
    <xdr:clientData/>
  </xdr:oneCellAnchor>
  <xdr:twoCellAnchor>
    <xdr:from>
      <xdr:col>4</xdr:col>
      <xdr:colOff>800100</xdr:colOff>
      <xdr:row>20</xdr:row>
      <xdr:rowOff>28575</xdr:rowOff>
    </xdr:from>
    <xdr:to>
      <xdr:col>9</xdr:col>
      <xdr:colOff>152400</xdr:colOff>
      <xdr:row>28</xdr:row>
      <xdr:rowOff>57150</xdr:rowOff>
    </xdr:to>
    <xdr:sp macro="" textlink="">
      <xdr:nvSpPr>
        <xdr:cNvPr id="228358" name="Text Box 1030"/>
        <xdr:cNvSpPr txBox="1">
          <a:spLocks noChangeArrowheads="1"/>
        </xdr:cNvSpPr>
      </xdr:nvSpPr>
      <xdr:spPr bwMode="auto">
        <a:xfrm>
          <a:off x="3400425" y="1971675"/>
          <a:ext cx="3590925" cy="1323975"/>
        </a:xfrm>
        <a:prstGeom prst="rect">
          <a:avLst/>
        </a:prstGeom>
        <a:solidFill>
          <a:srgbClr val="FFFFFF"/>
        </a:solidFill>
        <a:ln w="9525" algn="ctr">
          <a:solidFill>
            <a:srgbClr val="C0C0C0"/>
          </a:solidFill>
          <a:miter lim="800000"/>
          <a:headEnd/>
          <a:tailEnd/>
        </a:ln>
        <a:effectLst/>
      </xdr:spPr>
      <xdr:txBody>
        <a:bodyPr vertOverflow="clip" wrap="square" lIns="72000" tIns="46800" rIns="90000" bIns="4680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© e.ditor consulting s.l. y el autor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 venta, comercialización o distribución por cualquier medio, soporte o formato no está permitida sin el permiso previo y por escrito de sus autores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Contacto: info@e.ditor.com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333375</xdr:colOff>
      <xdr:row>18</xdr:row>
      <xdr:rowOff>38100</xdr:rowOff>
    </xdr:from>
    <xdr:to>
      <xdr:col>4</xdr:col>
      <xdr:colOff>981075</xdr:colOff>
      <xdr:row>22</xdr:row>
      <xdr:rowOff>38100</xdr:rowOff>
    </xdr:to>
    <xdr:pic>
      <xdr:nvPicPr>
        <xdr:cNvPr id="228359" name="Picture 1031" descr="attention_niels_epting_01">
          <a:hlinkClick xmlns:r="http://schemas.openxmlformats.org/officeDocument/2006/relationships" r:id="rId1" tooltip="eviar e-mail a  info@e.ditor.com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33700" y="1657350"/>
          <a:ext cx="6477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138</xdr:row>
      <xdr:rowOff>104775</xdr:rowOff>
    </xdr:from>
    <xdr:to>
      <xdr:col>7</xdr:col>
      <xdr:colOff>676275</xdr:colOff>
      <xdr:row>139</xdr:row>
      <xdr:rowOff>114300</xdr:rowOff>
    </xdr:to>
    <xdr:sp macro="" textlink="">
      <xdr:nvSpPr>
        <xdr:cNvPr id="197651" name="AutoShape 19"/>
        <xdr:cNvSpPr>
          <a:spLocks noChangeArrowheads="1"/>
        </xdr:cNvSpPr>
      </xdr:nvSpPr>
      <xdr:spPr bwMode="auto">
        <a:xfrm>
          <a:off x="438150" y="19726275"/>
          <a:ext cx="3343275" cy="171450"/>
        </a:xfrm>
        <a:prstGeom prst="wedgeRectCallout">
          <a:avLst>
            <a:gd name="adj1" fmla="val -14102"/>
            <a:gd name="adj2" fmla="val -116667"/>
          </a:avLst>
        </a:prstGeom>
        <a:solidFill>
          <a:srgbClr val="FFCC99"/>
        </a:solidFill>
        <a:ln w="317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AQUÍ PON EL CONCEPTO QUE TE INTERESE</a:t>
          </a:r>
        </a:p>
      </xdr:txBody>
    </xdr:sp>
    <xdr:clientData/>
  </xdr:twoCellAnchor>
  <xdr:twoCellAnchor editAs="oneCell">
    <xdr:from>
      <xdr:col>8</xdr:col>
      <xdr:colOff>142875</xdr:colOff>
      <xdr:row>137</xdr:row>
      <xdr:rowOff>9525</xdr:rowOff>
    </xdr:from>
    <xdr:to>
      <xdr:col>11</xdr:col>
      <xdr:colOff>714375</xdr:colOff>
      <xdr:row>138</xdr:row>
      <xdr:rowOff>9525</xdr:rowOff>
    </xdr:to>
    <xdr:sp macro="" textlink="">
      <xdr:nvSpPr>
        <xdr:cNvPr id="197652" name="AutoShape 20"/>
        <xdr:cNvSpPr>
          <a:spLocks noChangeArrowheads="1"/>
        </xdr:cNvSpPr>
      </xdr:nvSpPr>
      <xdr:spPr bwMode="auto">
        <a:xfrm>
          <a:off x="4124325" y="19431000"/>
          <a:ext cx="3362325" cy="200025"/>
        </a:xfrm>
        <a:prstGeom prst="wedgeRectCallout">
          <a:avLst>
            <a:gd name="adj1" fmla="val -54546"/>
            <a:gd name="adj2" fmla="val -11903"/>
          </a:avLst>
        </a:prstGeom>
        <a:solidFill>
          <a:srgbClr val="FFCC99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AQUÍ PON  LA VENTA MENSUAL PREVISTA</a:t>
          </a:r>
        </a:p>
      </xdr:txBody>
    </xdr:sp>
    <xdr:clientData/>
  </xdr:twoCellAnchor>
  <xdr:twoCellAnchor editAs="oneCell">
    <xdr:from>
      <xdr:col>8</xdr:col>
      <xdr:colOff>142875</xdr:colOff>
      <xdr:row>135</xdr:row>
      <xdr:rowOff>9525</xdr:rowOff>
    </xdr:from>
    <xdr:to>
      <xdr:col>11</xdr:col>
      <xdr:colOff>714375</xdr:colOff>
      <xdr:row>136</xdr:row>
      <xdr:rowOff>28575</xdr:rowOff>
    </xdr:to>
    <xdr:sp macro="" textlink="">
      <xdr:nvSpPr>
        <xdr:cNvPr id="197653" name="AutoShape 21"/>
        <xdr:cNvSpPr>
          <a:spLocks noChangeArrowheads="1"/>
        </xdr:cNvSpPr>
      </xdr:nvSpPr>
      <xdr:spPr bwMode="auto">
        <a:xfrm>
          <a:off x="4124325" y="19059525"/>
          <a:ext cx="3362325" cy="209550"/>
        </a:xfrm>
        <a:prstGeom prst="wedgeRectCallout">
          <a:avLst>
            <a:gd name="adj1" fmla="val -54546"/>
            <a:gd name="adj2" fmla="val -11903"/>
          </a:avLst>
        </a:prstGeom>
        <a:solidFill>
          <a:srgbClr val="CCFFCC"/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AQUÍ APARECERÁ EL TOTAL</a:t>
          </a:r>
        </a:p>
      </xdr:txBody>
    </xdr:sp>
    <xdr:clientData/>
  </xdr:twoCellAnchor>
  <xdr:twoCellAnchor editAs="oneCell">
    <xdr:from>
      <xdr:col>4</xdr:col>
      <xdr:colOff>161925</xdr:colOff>
      <xdr:row>1</xdr:row>
      <xdr:rowOff>76200</xdr:rowOff>
    </xdr:from>
    <xdr:to>
      <xdr:col>5</xdr:col>
      <xdr:colOff>266700</xdr:colOff>
      <xdr:row>2</xdr:row>
      <xdr:rowOff>152400</xdr:rowOff>
    </xdr:to>
    <xdr:pic>
      <xdr:nvPicPr>
        <xdr:cNvPr id="197679" name="Picture 780" descr="iiiii007">
          <a:hlinkClick xmlns:r="http://schemas.openxmlformats.org/officeDocument/2006/relationships" r:id="rId1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23812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4</xdr:col>
      <xdr:colOff>142875</xdr:colOff>
      <xdr:row>2</xdr:row>
      <xdr:rowOff>161925</xdr:rowOff>
    </xdr:to>
    <xdr:pic>
      <xdr:nvPicPr>
        <xdr:cNvPr id="197681" name="Picture 49" descr="iiiii007">
          <a:hlinkClick xmlns:r="http://schemas.openxmlformats.org/officeDocument/2006/relationships" r:id="rId3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581025</xdr:colOff>
      <xdr:row>1</xdr:row>
      <xdr:rowOff>47625</xdr:rowOff>
    </xdr:from>
    <xdr:to>
      <xdr:col>16</xdr:col>
      <xdr:colOff>885825</xdr:colOff>
      <xdr:row>2</xdr:row>
      <xdr:rowOff>161925</xdr:rowOff>
    </xdr:to>
    <xdr:pic>
      <xdr:nvPicPr>
        <xdr:cNvPr id="197682" name="Picture 782" descr="iiiii007">
          <a:hlinkClick xmlns:r="http://schemas.openxmlformats.org/officeDocument/2006/relationships" r:id="rId5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906250" y="20955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</xdr:row>
      <xdr:rowOff>85725</xdr:rowOff>
    </xdr:from>
    <xdr:to>
      <xdr:col>16</xdr:col>
      <xdr:colOff>504825</xdr:colOff>
      <xdr:row>2</xdr:row>
      <xdr:rowOff>142875</xdr:rowOff>
    </xdr:to>
    <xdr:pic>
      <xdr:nvPicPr>
        <xdr:cNvPr id="197683" name="Picture 1029" descr="iiiii010">
          <a:hlinkClick xmlns:r="http://schemas.openxmlformats.org/officeDocument/2006/relationships" r:id="rId7" tooltip="INFORMACIÓN - USO DE EST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601450" y="247650"/>
          <a:ext cx="228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914400</xdr:colOff>
      <xdr:row>133</xdr:row>
      <xdr:rowOff>38100</xdr:rowOff>
    </xdr:from>
    <xdr:to>
      <xdr:col>16</xdr:col>
      <xdr:colOff>838200</xdr:colOff>
      <xdr:row>133</xdr:row>
      <xdr:rowOff>323850</xdr:rowOff>
    </xdr:to>
    <xdr:sp macro="" textlink="">
      <xdr:nvSpPr>
        <xdr:cNvPr id="197684" name="Text Box 52">
          <a:hlinkClick xmlns:r="http://schemas.openxmlformats.org/officeDocument/2006/relationships" r:id="rId9" tooltip="VOLVER al inicio de la hoja"/>
        </xdr:cNvPr>
        <xdr:cNvSpPr txBox="1">
          <a:spLocks noChangeArrowheads="1"/>
        </xdr:cNvSpPr>
      </xdr:nvSpPr>
      <xdr:spPr bwMode="auto">
        <a:xfrm>
          <a:off x="11268075" y="18478500"/>
          <a:ext cx="895350" cy="285750"/>
        </a:xfrm>
        <a:prstGeom prst="rect">
          <a:avLst/>
        </a:prstGeom>
        <a:solidFill>
          <a:srgbClr val="008080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volver</a:t>
          </a:r>
        </a:p>
      </xdr:txBody>
    </xdr:sp>
    <xdr:clientData/>
  </xdr:twoCellAnchor>
  <xdr:twoCellAnchor>
    <xdr:from>
      <xdr:col>14</xdr:col>
      <xdr:colOff>180975</xdr:colOff>
      <xdr:row>5</xdr:row>
      <xdr:rowOff>219075</xdr:rowOff>
    </xdr:from>
    <xdr:to>
      <xdr:col>15</xdr:col>
      <xdr:colOff>180975</xdr:colOff>
      <xdr:row>7</xdr:row>
      <xdr:rowOff>57150</xdr:rowOff>
    </xdr:to>
    <xdr:sp macro="" textlink="">
      <xdr:nvSpPr>
        <xdr:cNvPr id="197685" name="Text Box 53">
          <a:hlinkClick xmlns:r="http://schemas.openxmlformats.org/officeDocument/2006/relationships" r:id="rId10" tooltip="ir a hoja de GASTOS"/>
        </xdr:cNvPr>
        <xdr:cNvSpPr txBox="1">
          <a:spLocks noChangeArrowheads="1"/>
        </xdr:cNvSpPr>
      </xdr:nvSpPr>
      <xdr:spPr bwMode="auto">
        <a:xfrm>
          <a:off x="9639300" y="914400"/>
          <a:ext cx="895350" cy="285750"/>
        </a:xfrm>
        <a:prstGeom prst="rect">
          <a:avLst/>
        </a:prstGeom>
        <a:solidFill>
          <a:srgbClr val="0080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gastos</a:t>
          </a:r>
        </a:p>
      </xdr:txBody>
    </xdr:sp>
    <xdr:clientData/>
  </xdr:twoCellAnchor>
  <xdr:twoCellAnchor>
    <xdr:from>
      <xdr:col>15</xdr:col>
      <xdr:colOff>190500</xdr:colOff>
      <xdr:row>5</xdr:row>
      <xdr:rowOff>219075</xdr:rowOff>
    </xdr:from>
    <xdr:to>
      <xdr:col>16</xdr:col>
      <xdr:colOff>114300</xdr:colOff>
      <xdr:row>7</xdr:row>
      <xdr:rowOff>57150</xdr:rowOff>
    </xdr:to>
    <xdr:sp macro="" textlink="">
      <xdr:nvSpPr>
        <xdr:cNvPr id="197686" name="Text Box 54">
          <a:hlinkClick xmlns:r="http://schemas.openxmlformats.org/officeDocument/2006/relationships" r:id="rId11" tooltip="ir PRESUPUESTO de PERSONAL"/>
        </xdr:cNvPr>
        <xdr:cNvSpPr txBox="1">
          <a:spLocks noChangeArrowheads="1"/>
        </xdr:cNvSpPr>
      </xdr:nvSpPr>
      <xdr:spPr bwMode="auto">
        <a:xfrm>
          <a:off x="10544175" y="914400"/>
          <a:ext cx="895350" cy="285750"/>
        </a:xfrm>
        <a:prstGeom prst="rect">
          <a:avLst/>
        </a:prstGeom>
        <a:solidFill>
          <a:srgbClr val="339966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personal</a:t>
          </a:r>
        </a:p>
      </xdr:txBody>
    </xdr:sp>
    <xdr:clientData/>
  </xdr:twoCellAnchor>
  <xdr:twoCellAnchor>
    <xdr:from>
      <xdr:col>16</xdr:col>
      <xdr:colOff>28575</xdr:colOff>
      <xdr:row>202</xdr:row>
      <xdr:rowOff>0</xdr:rowOff>
    </xdr:from>
    <xdr:to>
      <xdr:col>16</xdr:col>
      <xdr:colOff>923925</xdr:colOff>
      <xdr:row>202</xdr:row>
      <xdr:rowOff>0</xdr:rowOff>
    </xdr:to>
    <xdr:sp macro="" textlink="">
      <xdr:nvSpPr>
        <xdr:cNvPr id="197687" name="Text Box 55">
          <a:hlinkClick xmlns:r="http://schemas.openxmlformats.org/officeDocument/2006/relationships" r:id="rId12" tooltip="VOLVER al inicio de la hoja"/>
        </xdr:cNvPr>
        <xdr:cNvSpPr txBox="1">
          <a:spLocks noChangeArrowheads="1"/>
        </xdr:cNvSpPr>
      </xdr:nvSpPr>
      <xdr:spPr bwMode="auto">
        <a:xfrm>
          <a:off x="11353800" y="30270450"/>
          <a:ext cx="895350" cy="0"/>
        </a:xfrm>
        <a:prstGeom prst="rect">
          <a:avLst/>
        </a:prstGeom>
        <a:solidFill>
          <a:srgbClr val="008080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76200</xdr:rowOff>
    </xdr:from>
    <xdr:to>
      <xdr:col>5</xdr:col>
      <xdr:colOff>266700</xdr:colOff>
      <xdr:row>2</xdr:row>
      <xdr:rowOff>152400</xdr:rowOff>
    </xdr:to>
    <xdr:pic>
      <xdr:nvPicPr>
        <xdr:cNvPr id="198730" name="Picture 780" descr="iiiii007">
          <a:hlinkClick xmlns:r="http://schemas.openxmlformats.org/officeDocument/2006/relationships" r:id="rId1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23812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4</xdr:col>
      <xdr:colOff>142875</xdr:colOff>
      <xdr:row>2</xdr:row>
      <xdr:rowOff>161925</xdr:rowOff>
    </xdr:to>
    <xdr:pic>
      <xdr:nvPicPr>
        <xdr:cNvPr id="198731" name="Picture 75" descr="iiiii007">
          <a:hlinkClick xmlns:r="http://schemas.openxmlformats.org/officeDocument/2006/relationships" r:id="rId3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581025</xdr:colOff>
      <xdr:row>1</xdr:row>
      <xdr:rowOff>47625</xdr:rowOff>
    </xdr:from>
    <xdr:to>
      <xdr:col>16</xdr:col>
      <xdr:colOff>885825</xdr:colOff>
      <xdr:row>2</xdr:row>
      <xdr:rowOff>161925</xdr:rowOff>
    </xdr:to>
    <xdr:pic>
      <xdr:nvPicPr>
        <xdr:cNvPr id="198732" name="Picture 782" descr="iiiii007">
          <a:hlinkClick xmlns:r="http://schemas.openxmlformats.org/officeDocument/2006/relationships" r:id="rId5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963400" y="20955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</xdr:row>
      <xdr:rowOff>85725</xdr:rowOff>
    </xdr:from>
    <xdr:to>
      <xdr:col>16</xdr:col>
      <xdr:colOff>504825</xdr:colOff>
      <xdr:row>2</xdr:row>
      <xdr:rowOff>142875</xdr:rowOff>
    </xdr:to>
    <xdr:pic>
      <xdr:nvPicPr>
        <xdr:cNvPr id="198733" name="Picture 1029" descr="iiiii010">
          <a:hlinkClick xmlns:r="http://schemas.openxmlformats.org/officeDocument/2006/relationships" r:id="rId7" tooltip="INFORMACIÓN - USO DE EST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658600" y="247650"/>
          <a:ext cx="228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66675</xdr:colOff>
      <xdr:row>5</xdr:row>
      <xdr:rowOff>200025</xdr:rowOff>
    </xdr:from>
    <xdr:to>
      <xdr:col>14</xdr:col>
      <xdr:colOff>933450</xdr:colOff>
      <xdr:row>7</xdr:row>
      <xdr:rowOff>38100</xdr:rowOff>
    </xdr:to>
    <xdr:sp macro="" textlink="">
      <xdr:nvSpPr>
        <xdr:cNvPr id="198734" name="Text Box 78">
          <a:hlinkClick xmlns:r="http://schemas.openxmlformats.org/officeDocument/2006/relationships" r:id="rId9" tooltip="ir a hoja de INGRESOS"/>
        </xdr:cNvPr>
        <xdr:cNvSpPr txBox="1">
          <a:spLocks noChangeArrowheads="1"/>
        </xdr:cNvSpPr>
      </xdr:nvSpPr>
      <xdr:spPr bwMode="auto">
        <a:xfrm>
          <a:off x="9620250" y="895350"/>
          <a:ext cx="847725" cy="285750"/>
        </a:xfrm>
        <a:prstGeom prst="rect">
          <a:avLst/>
        </a:prstGeom>
        <a:solidFill>
          <a:srgbClr val="666699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ingresos</a:t>
          </a:r>
        </a:p>
      </xdr:txBody>
    </xdr:sp>
    <xdr:clientData/>
  </xdr:twoCellAnchor>
  <xdr:twoCellAnchor>
    <xdr:from>
      <xdr:col>14</xdr:col>
      <xdr:colOff>942975</xdr:colOff>
      <xdr:row>5</xdr:row>
      <xdr:rowOff>200025</xdr:rowOff>
    </xdr:from>
    <xdr:to>
      <xdr:col>15</xdr:col>
      <xdr:colOff>942975</xdr:colOff>
      <xdr:row>7</xdr:row>
      <xdr:rowOff>38100</xdr:rowOff>
    </xdr:to>
    <xdr:sp macro="" textlink="">
      <xdr:nvSpPr>
        <xdr:cNvPr id="198735" name="Text Box 79">
          <a:hlinkClick xmlns:r="http://schemas.openxmlformats.org/officeDocument/2006/relationships" r:id="rId10" tooltip="ir PRESUPUESTO de PERSONAL"/>
        </xdr:cNvPr>
        <xdr:cNvSpPr txBox="1">
          <a:spLocks noChangeArrowheads="1"/>
        </xdr:cNvSpPr>
      </xdr:nvSpPr>
      <xdr:spPr bwMode="auto">
        <a:xfrm>
          <a:off x="10467975" y="895350"/>
          <a:ext cx="914400" cy="285750"/>
        </a:xfrm>
        <a:prstGeom prst="rect">
          <a:avLst/>
        </a:prstGeom>
        <a:solidFill>
          <a:srgbClr val="339966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personal</a:t>
          </a:r>
        </a:p>
      </xdr:txBody>
    </xdr:sp>
    <xdr:clientData/>
  </xdr:twoCellAnchor>
  <xdr:twoCellAnchor>
    <xdr:from>
      <xdr:col>16</xdr:col>
      <xdr:colOff>0</xdr:colOff>
      <xdr:row>331</xdr:row>
      <xdr:rowOff>47625</xdr:rowOff>
    </xdr:from>
    <xdr:to>
      <xdr:col>16</xdr:col>
      <xdr:colOff>895350</xdr:colOff>
      <xdr:row>331</xdr:row>
      <xdr:rowOff>333375</xdr:rowOff>
    </xdr:to>
    <xdr:sp macro="" textlink="">
      <xdr:nvSpPr>
        <xdr:cNvPr id="198736" name="Text Box 80">
          <a:hlinkClick xmlns:r="http://schemas.openxmlformats.org/officeDocument/2006/relationships" r:id="rId11" tooltip="VOLVER al inicio de la hoja"/>
        </xdr:cNvPr>
        <xdr:cNvSpPr txBox="1">
          <a:spLocks noChangeArrowheads="1"/>
        </xdr:cNvSpPr>
      </xdr:nvSpPr>
      <xdr:spPr bwMode="auto">
        <a:xfrm>
          <a:off x="11382375" y="30689550"/>
          <a:ext cx="895350" cy="285750"/>
        </a:xfrm>
        <a:prstGeom prst="rect">
          <a:avLst/>
        </a:prstGeom>
        <a:solidFill>
          <a:srgbClr val="008080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volver</a:t>
          </a:r>
        </a:p>
      </xdr:txBody>
    </xdr:sp>
    <xdr:clientData/>
  </xdr:twoCellAnchor>
  <xdr:twoCellAnchor>
    <xdr:from>
      <xdr:col>15</xdr:col>
      <xdr:colOff>923925</xdr:colOff>
      <xdr:row>341</xdr:row>
      <xdr:rowOff>38100</xdr:rowOff>
    </xdr:from>
    <xdr:to>
      <xdr:col>16</xdr:col>
      <xdr:colOff>866775</xdr:colOff>
      <xdr:row>341</xdr:row>
      <xdr:rowOff>323850</xdr:rowOff>
    </xdr:to>
    <xdr:sp macro="" textlink="">
      <xdr:nvSpPr>
        <xdr:cNvPr id="198737" name="Text Box 81">
          <a:hlinkClick xmlns:r="http://schemas.openxmlformats.org/officeDocument/2006/relationships" r:id="rId12" tooltip="VOLVER al inicio de la hoja"/>
        </xdr:cNvPr>
        <xdr:cNvSpPr txBox="1">
          <a:spLocks noChangeArrowheads="1"/>
        </xdr:cNvSpPr>
      </xdr:nvSpPr>
      <xdr:spPr bwMode="auto">
        <a:xfrm>
          <a:off x="11382375" y="32565975"/>
          <a:ext cx="866775" cy="285750"/>
        </a:xfrm>
        <a:prstGeom prst="rect">
          <a:avLst/>
        </a:prstGeom>
        <a:solidFill>
          <a:srgbClr val="008080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289</xdr:row>
      <xdr:rowOff>9525</xdr:rowOff>
    </xdr:from>
    <xdr:to>
      <xdr:col>21</xdr:col>
      <xdr:colOff>104775</xdr:colOff>
      <xdr:row>293</xdr:row>
      <xdr:rowOff>123825</xdr:rowOff>
    </xdr:to>
    <xdr:sp macro="" textlink="">
      <xdr:nvSpPr>
        <xdr:cNvPr id="206619" name="AutoShape 3867"/>
        <xdr:cNvSpPr>
          <a:spLocks noChangeArrowheads="1"/>
        </xdr:cNvSpPr>
      </xdr:nvSpPr>
      <xdr:spPr bwMode="auto">
        <a:xfrm>
          <a:off x="6391275" y="24326850"/>
          <a:ext cx="2276475" cy="762000"/>
        </a:xfrm>
        <a:prstGeom prst="wedgeRectCallout">
          <a:avLst>
            <a:gd name="adj1" fmla="val -39542"/>
            <a:gd name="adj2" fmla="val -158750"/>
          </a:avLst>
        </a:prstGeom>
        <a:solidFill>
          <a:srgbClr val="FFFF99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FF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4º Pon el número de personas que ocuparán ese puesto cada mes.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No su salario, 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el NÚMERO DE PERSONAS.</a:t>
          </a:r>
        </a:p>
        <a:p>
          <a:pPr algn="ctr" rtl="0">
            <a:defRPr sz="1000"/>
          </a:pPr>
          <a:endParaRPr lang="es-ES" sz="900" b="1" i="0" u="none" strike="noStrike" baseline="0">
            <a:solidFill>
              <a:srgbClr val="FF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ES" sz="900" b="1" i="0" u="none" strike="noStrike" baseline="0">
            <a:solidFill>
              <a:srgbClr val="FF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3</xdr:col>
      <xdr:colOff>114300</xdr:colOff>
      <xdr:row>288</xdr:row>
      <xdr:rowOff>123825</xdr:rowOff>
    </xdr:from>
    <xdr:to>
      <xdr:col>7</xdr:col>
      <xdr:colOff>152400</xdr:colOff>
      <xdr:row>293</xdr:row>
      <xdr:rowOff>0</xdr:rowOff>
    </xdr:to>
    <xdr:sp macro="" textlink="">
      <xdr:nvSpPr>
        <xdr:cNvPr id="206620" name="AutoShape 3868"/>
        <xdr:cNvSpPr>
          <a:spLocks noChangeArrowheads="1"/>
        </xdr:cNvSpPr>
      </xdr:nvSpPr>
      <xdr:spPr bwMode="auto">
        <a:xfrm>
          <a:off x="333375" y="24279225"/>
          <a:ext cx="2076450" cy="685800"/>
        </a:xfrm>
        <a:prstGeom prst="wedgeRectCallout">
          <a:avLst>
            <a:gd name="adj1" fmla="val 25231"/>
            <a:gd name="adj2" fmla="val -168056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1º</a:t>
          </a:r>
          <a:r>
            <a:rPr lang="es-ES" sz="1000" b="1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 Pon la denominación del empleo.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Usa una línea para cada salario distinto.</a:t>
          </a:r>
        </a:p>
      </xdr:txBody>
    </xdr:sp>
    <xdr:clientData/>
  </xdr:twoCellAnchor>
  <xdr:twoCellAnchor editAs="oneCell">
    <xdr:from>
      <xdr:col>4</xdr:col>
      <xdr:colOff>581025</xdr:colOff>
      <xdr:row>293</xdr:row>
      <xdr:rowOff>57150</xdr:rowOff>
    </xdr:from>
    <xdr:to>
      <xdr:col>9</xdr:col>
      <xdr:colOff>419100</xdr:colOff>
      <xdr:row>300</xdr:row>
      <xdr:rowOff>38100</xdr:rowOff>
    </xdr:to>
    <xdr:sp macro="" textlink="">
      <xdr:nvSpPr>
        <xdr:cNvPr id="206621" name="AutoShape 3869"/>
        <xdr:cNvSpPr>
          <a:spLocks noChangeArrowheads="1"/>
        </xdr:cNvSpPr>
      </xdr:nvSpPr>
      <xdr:spPr bwMode="auto">
        <a:xfrm>
          <a:off x="1028700" y="25022175"/>
          <a:ext cx="2609850" cy="1114425"/>
        </a:xfrm>
        <a:prstGeom prst="wedgeRectCallout">
          <a:avLst>
            <a:gd name="adj1" fmla="val 9491"/>
            <a:gd name="adj2" fmla="val -185042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2º</a:t>
          </a:r>
          <a:r>
            <a:rPr lang="es-ES" sz="1000" b="1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 Pon aquí el SALARIO MENSUAL BRUTO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Salario bruto = Salario más retenciones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Salario neto= El que percibe el empleado (salario bruto menos retenciones).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Si en tu país no hay retenciones, el bruto y el neto es lo mismo.</a:t>
          </a:r>
        </a:p>
      </xdr:txBody>
    </xdr:sp>
    <xdr:clientData/>
  </xdr:twoCellAnchor>
  <xdr:twoCellAnchor editAs="oneCell">
    <xdr:from>
      <xdr:col>10</xdr:col>
      <xdr:colOff>38100</xdr:colOff>
      <xdr:row>289</xdr:row>
      <xdr:rowOff>0</xdr:rowOff>
    </xdr:from>
    <xdr:to>
      <xdr:col>16</xdr:col>
      <xdr:colOff>9525</xdr:colOff>
      <xdr:row>300</xdr:row>
      <xdr:rowOff>28575</xdr:rowOff>
    </xdr:to>
    <xdr:sp macro="" textlink="">
      <xdr:nvSpPr>
        <xdr:cNvPr id="206622" name="AutoShape 3870"/>
        <xdr:cNvSpPr>
          <a:spLocks noChangeArrowheads="1"/>
        </xdr:cNvSpPr>
      </xdr:nvSpPr>
      <xdr:spPr bwMode="auto">
        <a:xfrm>
          <a:off x="3705225" y="24317325"/>
          <a:ext cx="2657475" cy="1809750"/>
        </a:xfrm>
        <a:prstGeom prst="wedgeRectCallout">
          <a:avLst>
            <a:gd name="adj1" fmla="val -70431"/>
            <a:gd name="adj2" fmla="val -94208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1" i="0" u="none" strike="noStrike" baseline="0">
            <a:solidFill>
              <a:srgbClr val="FF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3º</a:t>
          </a:r>
          <a:r>
            <a:rPr lang="es-ES" sz="1000" b="1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 Pon aquí el % de cargas adicionales para la empresa.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ESTO SERÁ </a:t>
          </a:r>
          <a:r>
            <a:rPr lang="es-ES" sz="10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UN COSTE ADICIONAL PARA LA EMPRESA</a:t>
          </a:r>
          <a:endParaRPr lang="es-ES" sz="1000" b="1" i="0" u="none" strike="noStrike" baseline="0">
            <a:solidFill>
              <a:srgbClr val="00008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En algunos países la empresa tiene un coste adicional por cada salario en razón de seguros sociales o sanitarios o impuestos.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Pon aquí todo lo que sea un coste adicional proporcional al salario (para la empresa).</a:t>
          </a:r>
          <a:endParaRPr lang="es-ES" sz="1000" b="1" i="0" u="none" strike="noStrike" baseline="0">
            <a:solidFill>
              <a:srgbClr val="00008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8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38100</xdr:rowOff>
    </xdr:from>
    <xdr:to>
      <xdr:col>3</xdr:col>
      <xdr:colOff>180975</xdr:colOff>
      <xdr:row>2</xdr:row>
      <xdr:rowOff>133350</xdr:rowOff>
    </xdr:to>
    <xdr:pic>
      <xdr:nvPicPr>
        <xdr:cNvPr id="206664" name="Picture 3912" descr="iiiii007">
          <a:hlinkClick xmlns:r="http://schemas.openxmlformats.org/officeDocument/2006/relationships" r:id="rId1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52400"/>
          <a:ext cx="228600" cy="2476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190500</xdr:colOff>
      <xdr:row>1</xdr:row>
      <xdr:rowOff>47625</xdr:rowOff>
    </xdr:from>
    <xdr:to>
      <xdr:col>4</xdr:col>
      <xdr:colOff>219075</xdr:colOff>
      <xdr:row>2</xdr:row>
      <xdr:rowOff>123825</xdr:rowOff>
    </xdr:to>
    <xdr:pic>
      <xdr:nvPicPr>
        <xdr:cNvPr id="206665" name="Picture 3913" descr="iiiii007">
          <a:hlinkClick xmlns:r="http://schemas.openxmlformats.org/officeDocument/2006/relationships" r:id="rId3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" y="161925"/>
          <a:ext cx="257175" cy="2286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400050</xdr:colOff>
      <xdr:row>1</xdr:row>
      <xdr:rowOff>28575</xdr:rowOff>
    </xdr:from>
    <xdr:to>
      <xdr:col>22</xdr:col>
      <xdr:colOff>57150</xdr:colOff>
      <xdr:row>2</xdr:row>
      <xdr:rowOff>133350</xdr:rowOff>
    </xdr:to>
    <xdr:pic>
      <xdr:nvPicPr>
        <xdr:cNvPr id="206666" name="Picture 3914" descr="iiiii007">
          <a:hlinkClick xmlns:r="http://schemas.openxmlformats.org/officeDocument/2006/relationships" r:id="rId5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43925" y="142875"/>
          <a:ext cx="238125" cy="25717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152400</xdr:colOff>
      <xdr:row>1</xdr:row>
      <xdr:rowOff>57150</xdr:rowOff>
    </xdr:from>
    <xdr:to>
      <xdr:col>20</xdr:col>
      <xdr:colOff>323850</xdr:colOff>
      <xdr:row>2</xdr:row>
      <xdr:rowOff>114300</xdr:rowOff>
    </xdr:to>
    <xdr:pic>
      <xdr:nvPicPr>
        <xdr:cNvPr id="206667" name="Picture 3915" descr="iiiii010">
          <a:hlinkClick xmlns:r="http://schemas.openxmlformats.org/officeDocument/2006/relationships" r:id="rId7" tooltip="INFORMACIÓN GENER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296275" y="171450"/>
          <a:ext cx="171450" cy="209550"/>
        </a:xfrm>
        <a:prstGeom prst="rect">
          <a:avLst/>
        </a:prstGeom>
        <a:noFill/>
      </xdr:spPr>
    </xdr:pic>
    <xdr:clientData/>
  </xdr:twoCellAnchor>
  <xdr:twoCellAnchor>
    <xdr:from>
      <xdr:col>19</xdr:col>
      <xdr:colOff>114300</xdr:colOff>
      <xdr:row>277</xdr:row>
      <xdr:rowOff>28575</xdr:rowOff>
    </xdr:from>
    <xdr:to>
      <xdr:col>21</xdr:col>
      <xdr:colOff>142875</xdr:colOff>
      <xdr:row>277</xdr:row>
      <xdr:rowOff>257175</xdr:rowOff>
    </xdr:to>
    <xdr:sp macro="" textlink="">
      <xdr:nvSpPr>
        <xdr:cNvPr id="206668" name="Text Box 3916">
          <a:hlinkClick xmlns:r="http://schemas.openxmlformats.org/officeDocument/2006/relationships" r:id="rId9" tooltip="VOLVER al inicio de la hoja"/>
        </xdr:cNvPr>
        <xdr:cNvSpPr txBox="1">
          <a:spLocks noChangeArrowheads="1"/>
        </xdr:cNvSpPr>
      </xdr:nvSpPr>
      <xdr:spPr bwMode="auto">
        <a:xfrm>
          <a:off x="7810500" y="22259925"/>
          <a:ext cx="895350" cy="228600"/>
        </a:xfrm>
        <a:prstGeom prst="rect">
          <a:avLst/>
        </a:prstGeom>
        <a:solidFill>
          <a:srgbClr val="008080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CCFFCC"/>
              </a:solidFill>
              <a:latin typeface="Tahoma"/>
              <a:ea typeface="Tahoma"/>
              <a:cs typeface="Tahoma"/>
            </a:rPr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078" name="Rectangle 350"/>
        <xdr:cNvSpPr>
          <a:spLocks noChangeArrowheads="1"/>
        </xdr:cNvSpPr>
      </xdr:nvSpPr>
      <xdr:spPr bwMode="auto">
        <a:xfrm>
          <a:off x="352425" y="1228725"/>
          <a:ext cx="1762125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4</xdr:col>
      <xdr:colOff>200025</xdr:colOff>
      <xdr:row>1</xdr:row>
      <xdr:rowOff>76200</xdr:rowOff>
    </xdr:from>
    <xdr:to>
      <xdr:col>4</xdr:col>
      <xdr:colOff>523875</xdr:colOff>
      <xdr:row>2</xdr:row>
      <xdr:rowOff>152400</xdr:rowOff>
    </xdr:to>
    <xdr:pic>
      <xdr:nvPicPr>
        <xdr:cNvPr id="202092" name="Picture 780" descr="iiiii007">
          <a:hlinkClick xmlns:r="http://schemas.openxmlformats.org/officeDocument/2006/relationships" r:id="rId1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2381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4</xdr:col>
      <xdr:colOff>180975</xdr:colOff>
      <xdr:row>2</xdr:row>
      <xdr:rowOff>161925</xdr:rowOff>
    </xdr:to>
    <xdr:pic>
      <xdr:nvPicPr>
        <xdr:cNvPr id="202093" name="Picture 365" descr="iiiii007">
          <a:hlinkClick xmlns:r="http://schemas.openxmlformats.org/officeDocument/2006/relationships" r:id="rId3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619125</xdr:colOff>
      <xdr:row>1</xdr:row>
      <xdr:rowOff>66675</xdr:rowOff>
    </xdr:from>
    <xdr:to>
      <xdr:col>14</xdr:col>
      <xdr:colOff>923925</xdr:colOff>
      <xdr:row>2</xdr:row>
      <xdr:rowOff>180975</xdr:rowOff>
    </xdr:to>
    <xdr:pic>
      <xdr:nvPicPr>
        <xdr:cNvPr id="202102" name="Picture 782" descr="iiiii007">
          <a:hlinkClick xmlns:r="http://schemas.openxmlformats.org/officeDocument/2006/relationships" r:id="rId5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20475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981075</xdr:colOff>
      <xdr:row>4</xdr:row>
      <xdr:rowOff>114300</xdr:rowOff>
    </xdr:from>
    <xdr:to>
      <xdr:col>12</xdr:col>
      <xdr:colOff>800100</xdr:colOff>
      <xdr:row>6</xdr:row>
      <xdr:rowOff>28575</xdr:rowOff>
    </xdr:to>
    <xdr:sp macro="" textlink="">
      <xdr:nvSpPr>
        <xdr:cNvPr id="202103" name="Text Box 375">
          <a:hlinkClick xmlns:r="http://schemas.openxmlformats.org/officeDocument/2006/relationships" r:id="rId7" tooltip="ir a hoja de INGRESOS"/>
        </xdr:cNvPr>
        <xdr:cNvSpPr txBox="1">
          <a:spLocks noChangeArrowheads="1"/>
        </xdr:cNvSpPr>
      </xdr:nvSpPr>
      <xdr:spPr bwMode="auto">
        <a:xfrm>
          <a:off x="8686800" y="752475"/>
          <a:ext cx="866775" cy="247650"/>
        </a:xfrm>
        <a:prstGeom prst="rect">
          <a:avLst/>
        </a:prstGeom>
        <a:solidFill>
          <a:srgbClr val="666699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ingresos</a:t>
          </a:r>
        </a:p>
      </xdr:txBody>
    </xdr:sp>
    <xdr:clientData/>
  </xdr:twoCellAnchor>
  <xdr:twoCellAnchor>
    <xdr:from>
      <xdr:col>13</xdr:col>
      <xdr:colOff>714375</xdr:colOff>
      <xdr:row>4</xdr:row>
      <xdr:rowOff>114300</xdr:rowOff>
    </xdr:from>
    <xdr:to>
      <xdr:col>14</xdr:col>
      <xdr:colOff>600075</xdr:colOff>
      <xdr:row>6</xdr:row>
      <xdr:rowOff>19050</xdr:rowOff>
    </xdr:to>
    <xdr:sp macro="" textlink="">
      <xdr:nvSpPr>
        <xdr:cNvPr id="202104" name="Text Box 376">
          <a:hlinkClick xmlns:r="http://schemas.openxmlformats.org/officeDocument/2006/relationships" r:id="rId8" tooltip="ir PRESUPUESTO de PERSONAL"/>
        </xdr:cNvPr>
        <xdr:cNvSpPr txBox="1">
          <a:spLocks noChangeArrowheads="1"/>
        </xdr:cNvSpPr>
      </xdr:nvSpPr>
      <xdr:spPr bwMode="auto">
        <a:xfrm>
          <a:off x="10448925" y="752475"/>
          <a:ext cx="952500" cy="238125"/>
        </a:xfrm>
        <a:prstGeom prst="rect">
          <a:avLst/>
        </a:prstGeom>
        <a:solidFill>
          <a:srgbClr val="339966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personal</a:t>
          </a:r>
        </a:p>
      </xdr:txBody>
    </xdr:sp>
    <xdr:clientData/>
  </xdr:twoCellAnchor>
  <xdr:twoCellAnchor>
    <xdr:from>
      <xdr:col>12</xdr:col>
      <xdr:colOff>800100</xdr:colOff>
      <xdr:row>4</xdr:row>
      <xdr:rowOff>114300</xdr:rowOff>
    </xdr:from>
    <xdr:to>
      <xdr:col>13</xdr:col>
      <xdr:colOff>714375</xdr:colOff>
      <xdr:row>6</xdr:row>
      <xdr:rowOff>19050</xdr:rowOff>
    </xdr:to>
    <xdr:sp macro="" textlink="">
      <xdr:nvSpPr>
        <xdr:cNvPr id="202105" name="Text Box 377">
          <a:hlinkClick xmlns:r="http://schemas.openxmlformats.org/officeDocument/2006/relationships" r:id="rId9" tooltip="ir a hoja de GASTOS"/>
        </xdr:cNvPr>
        <xdr:cNvSpPr txBox="1">
          <a:spLocks noChangeArrowheads="1"/>
        </xdr:cNvSpPr>
      </xdr:nvSpPr>
      <xdr:spPr bwMode="auto">
        <a:xfrm>
          <a:off x="9553575" y="752475"/>
          <a:ext cx="895350" cy="238125"/>
        </a:xfrm>
        <a:prstGeom prst="rect">
          <a:avLst/>
        </a:prstGeom>
        <a:solidFill>
          <a:srgbClr val="0080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gastos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46</xdr:row>
      <xdr:rowOff>85725</xdr:rowOff>
    </xdr:from>
    <xdr:to>
      <xdr:col>11</xdr:col>
      <xdr:colOff>523875</xdr:colOff>
      <xdr:row>70</xdr:row>
      <xdr:rowOff>47625</xdr:rowOff>
    </xdr:to>
    <xdr:graphicFrame macro="">
      <xdr:nvGraphicFramePr>
        <xdr:cNvPr id="2068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46</xdr:row>
      <xdr:rowOff>142875</xdr:rowOff>
    </xdr:from>
    <xdr:to>
      <xdr:col>19</xdr:col>
      <xdr:colOff>200025</xdr:colOff>
      <xdr:row>71</xdr:row>
      <xdr:rowOff>0</xdr:rowOff>
    </xdr:to>
    <xdr:graphicFrame macro="">
      <xdr:nvGraphicFramePr>
        <xdr:cNvPr id="20687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219075</xdr:colOff>
      <xdr:row>1</xdr:row>
      <xdr:rowOff>76200</xdr:rowOff>
    </xdr:from>
    <xdr:to>
      <xdr:col>4</xdr:col>
      <xdr:colOff>542925</xdr:colOff>
      <xdr:row>2</xdr:row>
      <xdr:rowOff>152400</xdr:rowOff>
    </xdr:to>
    <xdr:pic>
      <xdr:nvPicPr>
        <xdr:cNvPr id="206879" name="Picture 780" descr="iiiii007">
          <a:hlinkClick xmlns:r="http://schemas.openxmlformats.org/officeDocument/2006/relationships" r:id="rId3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0" y="2381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4</xdr:col>
      <xdr:colOff>180975</xdr:colOff>
      <xdr:row>2</xdr:row>
      <xdr:rowOff>161925</xdr:rowOff>
    </xdr:to>
    <xdr:pic>
      <xdr:nvPicPr>
        <xdr:cNvPr id="206880" name="Picture 32" descr="iiiii007">
          <a:hlinkClick xmlns:r="http://schemas.openxmlformats.org/officeDocument/2006/relationships" r:id="rId5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638175</xdr:colOff>
      <xdr:row>1</xdr:row>
      <xdr:rowOff>66675</xdr:rowOff>
    </xdr:from>
    <xdr:to>
      <xdr:col>14</xdr:col>
      <xdr:colOff>942975</xdr:colOff>
      <xdr:row>2</xdr:row>
      <xdr:rowOff>180975</xdr:rowOff>
    </xdr:to>
    <xdr:pic>
      <xdr:nvPicPr>
        <xdr:cNvPr id="206883" name="Picture 782" descr="iiiii007">
          <a:hlinkClick xmlns:r="http://schemas.openxmlformats.org/officeDocument/2006/relationships" r:id="rId7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944350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857250</xdr:colOff>
      <xdr:row>5</xdr:row>
      <xdr:rowOff>161925</xdr:rowOff>
    </xdr:to>
    <xdr:sp macro="" textlink="">
      <xdr:nvSpPr>
        <xdr:cNvPr id="206884" name="Text Box 36">
          <a:hlinkClick xmlns:r="http://schemas.openxmlformats.org/officeDocument/2006/relationships" r:id="rId9" tooltip="ir a hoja de INGRESOS"/>
        </xdr:cNvPr>
        <xdr:cNvSpPr txBox="1">
          <a:spLocks noChangeArrowheads="1"/>
        </xdr:cNvSpPr>
      </xdr:nvSpPr>
      <xdr:spPr bwMode="auto">
        <a:xfrm>
          <a:off x="342900" y="704850"/>
          <a:ext cx="866775" cy="285750"/>
        </a:xfrm>
        <a:prstGeom prst="rect">
          <a:avLst/>
        </a:prstGeom>
        <a:solidFill>
          <a:srgbClr val="666699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ingresos</a:t>
          </a:r>
        </a:p>
      </xdr:txBody>
    </xdr:sp>
    <xdr:clientData/>
  </xdr:twoCellAnchor>
  <xdr:twoCellAnchor>
    <xdr:from>
      <xdr:col>4</xdr:col>
      <xdr:colOff>866775</xdr:colOff>
      <xdr:row>4</xdr:row>
      <xdr:rowOff>66675</xdr:rowOff>
    </xdr:from>
    <xdr:to>
      <xdr:col>4</xdr:col>
      <xdr:colOff>1762125</xdr:colOff>
      <xdr:row>5</xdr:row>
      <xdr:rowOff>161925</xdr:rowOff>
    </xdr:to>
    <xdr:sp macro="" textlink="">
      <xdr:nvSpPr>
        <xdr:cNvPr id="206885" name="Text Box 37">
          <a:hlinkClick xmlns:r="http://schemas.openxmlformats.org/officeDocument/2006/relationships" r:id="rId10" tooltip="ir a hoja de GASTOS"/>
        </xdr:cNvPr>
        <xdr:cNvSpPr txBox="1">
          <a:spLocks noChangeArrowheads="1"/>
        </xdr:cNvSpPr>
      </xdr:nvSpPr>
      <xdr:spPr bwMode="auto">
        <a:xfrm>
          <a:off x="1219200" y="704850"/>
          <a:ext cx="895350" cy="285750"/>
        </a:xfrm>
        <a:prstGeom prst="rect">
          <a:avLst/>
        </a:prstGeom>
        <a:solidFill>
          <a:srgbClr val="0080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gastos</a:t>
          </a:r>
        </a:p>
      </xdr:txBody>
    </xdr:sp>
    <xdr:clientData/>
  </xdr:twoCellAnchor>
  <xdr:twoCellAnchor>
    <xdr:from>
      <xdr:col>4</xdr:col>
      <xdr:colOff>1743075</xdr:colOff>
      <xdr:row>4</xdr:row>
      <xdr:rowOff>66675</xdr:rowOff>
    </xdr:from>
    <xdr:to>
      <xdr:col>5</xdr:col>
      <xdr:colOff>428625</xdr:colOff>
      <xdr:row>5</xdr:row>
      <xdr:rowOff>161925</xdr:rowOff>
    </xdr:to>
    <xdr:sp macro="" textlink="">
      <xdr:nvSpPr>
        <xdr:cNvPr id="206886" name="Text Box 38">
          <a:hlinkClick xmlns:r="http://schemas.openxmlformats.org/officeDocument/2006/relationships" r:id="rId11" tooltip="ir PRESUPUESTO de PERSONAL"/>
        </xdr:cNvPr>
        <xdr:cNvSpPr txBox="1">
          <a:spLocks noChangeArrowheads="1"/>
        </xdr:cNvSpPr>
      </xdr:nvSpPr>
      <xdr:spPr bwMode="auto">
        <a:xfrm>
          <a:off x="2095500" y="704850"/>
          <a:ext cx="895350" cy="285750"/>
        </a:xfrm>
        <a:prstGeom prst="rect">
          <a:avLst/>
        </a:prstGeom>
        <a:solidFill>
          <a:srgbClr val="339966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personal</a:t>
          </a:r>
        </a:p>
      </xdr:txBody>
    </xdr:sp>
    <xdr:clientData/>
  </xdr:twoCellAnchor>
  <xdr:twoCellAnchor>
    <xdr:from>
      <xdr:col>5</xdr:col>
      <xdr:colOff>409575</xdr:colOff>
      <xdr:row>4</xdr:row>
      <xdr:rowOff>66675</xdr:rowOff>
    </xdr:from>
    <xdr:to>
      <xdr:col>6</xdr:col>
      <xdr:colOff>257175</xdr:colOff>
      <xdr:row>5</xdr:row>
      <xdr:rowOff>161925</xdr:rowOff>
    </xdr:to>
    <xdr:sp macro="" textlink="">
      <xdr:nvSpPr>
        <xdr:cNvPr id="206887" name="Text Box 39">
          <a:hlinkClick xmlns:r="http://schemas.openxmlformats.org/officeDocument/2006/relationships" r:id="rId12" tooltip="ver GRÁFICOS"/>
        </xdr:cNvPr>
        <xdr:cNvSpPr txBox="1">
          <a:spLocks noChangeArrowheads="1"/>
        </xdr:cNvSpPr>
      </xdr:nvSpPr>
      <xdr:spPr bwMode="auto">
        <a:xfrm>
          <a:off x="2971800" y="704850"/>
          <a:ext cx="895350" cy="285750"/>
        </a:xfrm>
        <a:prstGeom prst="rect">
          <a:avLst/>
        </a:prstGeom>
        <a:solidFill>
          <a:srgbClr val="FF00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gráficos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47</xdr:row>
      <xdr:rowOff>133350</xdr:rowOff>
    </xdr:from>
    <xdr:to>
      <xdr:col>10</xdr:col>
      <xdr:colOff>714375</xdr:colOff>
      <xdr:row>71</xdr:row>
      <xdr:rowOff>95250</xdr:rowOff>
    </xdr:to>
    <xdr:graphicFrame macro="">
      <xdr:nvGraphicFramePr>
        <xdr:cNvPr id="207903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47</xdr:row>
      <xdr:rowOff>104775</xdr:rowOff>
    </xdr:from>
    <xdr:to>
      <xdr:col>19</xdr:col>
      <xdr:colOff>295275</xdr:colOff>
      <xdr:row>71</xdr:row>
      <xdr:rowOff>76200</xdr:rowOff>
    </xdr:to>
    <xdr:graphicFrame macro="">
      <xdr:nvGraphicFramePr>
        <xdr:cNvPr id="207904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72</xdr:row>
      <xdr:rowOff>38100</xdr:rowOff>
    </xdr:from>
    <xdr:to>
      <xdr:col>10</xdr:col>
      <xdr:colOff>876300</xdr:colOff>
      <xdr:row>96</xdr:row>
      <xdr:rowOff>66675</xdr:rowOff>
    </xdr:to>
    <xdr:graphicFrame macro="">
      <xdr:nvGraphicFramePr>
        <xdr:cNvPr id="207905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447675</xdr:colOff>
      <xdr:row>73</xdr:row>
      <xdr:rowOff>28575</xdr:rowOff>
    </xdr:from>
    <xdr:to>
      <xdr:col>19</xdr:col>
      <xdr:colOff>200025</xdr:colOff>
      <xdr:row>97</xdr:row>
      <xdr:rowOff>66675</xdr:rowOff>
    </xdr:to>
    <xdr:graphicFrame macro="">
      <xdr:nvGraphicFramePr>
        <xdr:cNvPr id="207906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28575</xdr:colOff>
      <xdr:row>1</xdr:row>
      <xdr:rowOff>76200</xdr:rowOff>
    </xdr:from>
    <xdr:to>
      <xdr:col>4</xdr:col>
      <xdr:colOff>352425</xdr:colOff>
      <xdr:row>2</xdr:row>
      <xdr:rowOff>152400</xdr:rowOff>
    </xdr:to>
    <xdr:pic>
      <xdr:nvPicPr>
        <xdr:cNvPr id="207922" name="Picture 780" descr="iiiii007">
          <a:hlinkClick xmlns:r="http://schemas.openxmlformats.org/officeDocument/2006/relationships" r:id="rId5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1025" y="2381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3</xdr:col>
      <xdr:colOff>238125</xdr:colOff>
      <xdr:row>2</xdr:row>
      <xdr:rowOff>161925</xdr:rowOff>
    </xdr:to>
    <xdr:pic>
      <xdr:nvPicPr>
        <xdr:cNvPr id="207923" name="Picture 51" descr="iiiii007">
          <a:hlinkClick xmlns:r="http://schemas.openxmlformats.org/officeDocument/2006/relationships" r:id="rId7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723900</xdr:colOff>
      <xdr:row>1</xdr:row>
      <xdr:rowOff>66675</xdr:rowOff>
    </xdr:from>
    <xdr:to>
      <xdr:col>13</xdr:col>
      <xdr:colOff>1028700</xdr:colOff>
      <xdr:row>2</xdr:row>
      <xdr:rowOff>180975</xdr:rowOff>
    </xdr:to>
    <xdr:pic>
      <xdr:nvPicPr>
        <xdr:cNvPr id="207924" name="Picture 782" descr="iiiii007">
          <a:hlinkClick xmlns:r="http://schemas.openxmlformats.org/officeDocument/2006/relationships" r:id="rId9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287125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4</xdr:row>
      <xdr:rowOff>76200</xdr:rowOff>
    </xdr:from>
    <xdr:to>
      <xdr:col>4</xdr:col>
      <xdr:colOff>685800</xdr:colOff>
      <xdr:row>5</xdr:row>
      <xdr:rowOff>171450</xdr:rowOff>
    </xdr:to>
    <xdr:sp macro="" textlink="">
      <xdr:nvSpPr>
        <xdr:cNvPr id="207925" name="Text Box 53">
          <a:hlinkClick xmlns:r="http://schemas.openxmlformats.org/officeDocument/2006/relationships" r:id="rId11" tooltip="ir a hoja de INGRESOS"/>
        </xdr:cNvPr>
        <xdr:cNvSpPr txBox="1">
          <a:spLocks noChangeArrowheads="1"/>
        </xdr:cNvSpPr>
      </xdr:nvSpPr>
      <xdr:spPr bwMode="auto">
        <a:xfrm>
          <a:off x="371475" y="714375"/>
          <a:ext cx="866775" cy="285750"/>
        </a:xfrm>
        <a:prstGeom prst="rect">
          <a:avLst/>
        </a:prstGeom>
        <a:solidFill>
          <a:srgbClr val="666699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0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ingresos</a:t>
          </a:r>
        </a:p>
      </xdr:txBody>
    </xdr:sp>
    <xdr:clientData/>
  </xdr:twoCellAnchor>
  <xdr:twoCellAnchor>
    <xdr:from>
      <xdr:col>4</xdr:col>
      <xdr:colOff>676275</xdr:colOff>
      <xdr:row>4</xdr:row>
      <xdr:rowOff>76200</xdr:rowOff>
    </xdr:from>
    <xdr:to>
      <xdr:col>4</xdr:col>
      <xdr:colOff>1571625</xdr:colOff>
      <xdr:row>5</xdr:row>
      <xdr:rowOff>180975</xdr:rowOff>
    </xdr:to>
    <xdr:sp macro="" textlink="">
      <xdr:nvSpPr>
        <xdr:cNvPr id="207926" name="Text Box 54">
          <a:hlinkClick xmlns:r="http://schemas.openxmlformats.org/officeDocument/2006/relationships" r:id="rId12" tooltip="ir a hoja de GASTOS"/>
        </xdr:cNvPr>
        <xdr:cNvSpPr txBox="1">
          <a:spLocks noChangeArrowheads="1"/>
        </xdr:cNvSpPr>
      </xdr:nvSpPr>
      <xdr:spPr bwMode="auto">
        <a:xfrm>
          <a:off x="1228725" y="714375"/>
          <a:ext cx="895350" cy="295275"/>
        </a:xfrm>
        <a:prstGeom prst="rect">
          <a:avLst/>
        </a:prstGeom>
        <a:solidFill>
          <a:srgbClr val="0033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gastos</a:t>
          </a:r>
        </a:p>
      </xdr:txBody>
    </xdr:sp>
    <xdr:clientData/>
  </xdr:twoCellAnchor>
  <xdr:twoCellAnchor>
    <xdr:from>
      <xdr:col>4</xdr:col>
      <xdr:colOff>1571625</xdr:colOff>
      <xdr:row>4</xdr:row>
      <xdr:rowOff>76200</xdr:rowOff>
    </xdr:from>
    <xdr:to>
      <xdr:col>5</xdr:col>
      <xdr:colOff>76200</xdr:colOff>
      <xdr:row>5</xdr:row>
      <xdr:rowOff>180975</xdr:rowOff>
    </xdr:to>
    <xdr:sp macro="" textlink="">
      <xdr:nvSpPr>
        <xdr:cNvPr id="207927" name="Text Box 55">
          <a:hlinkClick xmlns:r="http://schemas.openxmlformats.org/officeDocument/2006/relationships" r:id="rId13" tooltip="ir PRESUPUESTO de PERSONAL"/>
        </xdr:cNvPr>
        <xdr:cNvSpPr txBox="1">
          <a:spLocks noChangeArrowheads="1"/>
        </xdr:cNvSpPr>
      </xdr:nvSpPr>
      <xdr:spPr bwMode="auto">
        <a:xfrm>
          <a:off x="2124075" y="714375"/>
          <a:ext cx="895350" cy="295275"/>
        </a:xfrm>
        <a:prstGeom prst="rect">
          <a:avLst/>
        </a:prstGeom>
        <a:solidFill>
          <a:srgbClr val="8000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personal</a:t>
          </a:r>
        </a:p>
      </xdr:txBody>
    </xdr:sp>
    <xdr:clientData/>
  </xdr:twoCellAnchor>
  <xdr:twoCellAnchor>
    <xdr:from>
      <xdr:col>5</xdr:col>
      <xdr:colOff>66675</xdr:colOff>
      <xdr:row>4</xdr:row>
      <xdr:rowOff>76200</xdr:rowOff>
    </xdr:from>
    <xdr:to>
      <xdr:col>5</xdr:col>
      <xdr:colOff>962025</xdr:colOff>
      <xdr:row>5</xdr:row>
      <xdr:rowOff>171450</xdr:rowOff>
    </xdr:to>
    <xdr:sp macro="" textlink="">
      <xdr:nvSpPr>
        <xdr:cNvPr id="207928" name="Text Box 56">
          <a:hlinkClick xmlns:r="http://schemas.openxmlformats.org/officeDocument/2006/relationships" r:id="rId14" tooltip="ver GRÁFICOS"/>
        </xdr:cNvPr>
        <xdr:cNvSpPr txBox="1">
          <a:spLocks noChangeArrowheads="1"/>
        </xdr:cNvSpPr>
      </xdr:nvSpPr>
      <xdr:spPr bwMode="auto">
        <a:xfrm>
          <a:off x="3009900" y="714375"/>
          <a:ext cx="895350" cy="285750"/>
        </a:xfrm>
        <a:prstGeom prst="rect">
          <a:avLst/>
        </a:prstGeom>
        <a:solidFill>
          <a:srgbClr val="FF000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s-ES" sz="1200" b="1" i="0" u="sng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gráficos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19</xdr:row>
      <xdr:rowOff>0</xdr:rowOff>
    </xdr:from>
    <xdr:to>
      <xdr:col>9</xdr:col>
      <xdr:colOff>771525</xdr:colOff>
      <xdr:row>43</xdr:row>
      <xdr:rowOff>190500</xdr:rowOff>
    </xdr:to>
    <xdr:graphicFrame macro="">
      <xdr:nvGraphicFramePr>
        <xdr:cNvPr id="208931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19</xdr:row>
      <xdr:rowOff>104775</xdr:rowOff>
    </xdr:from>
    <xdr:to>
      <xdr:col>18</xdr:col>
      <xdr:colOff>371475</xdr:colOff>
      <xdr:row>44</xdr:row>
      <xdr:rowOff>180975</xdr:rowOff>
    </xdr:to>
    <xdr:graphicFrame macro="">
      <xdr:nvGraphicFramePr>
        <xdr:cNvPr id="208932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44</xdr:row>
      <xdr:rowOff>180975</xdr:rowOff>
    </xdr:from>
    <xdr:to>
      <xdr:col>18</xdr:col>
      <xdr:colOff>304800</xdr:colOff>
      <xdr:row>67</xdr:row>
      <xdr:rowOff>0</xdr:rowOff>
    </xdr:to>
    <xdr:graphicFrame macro="">
      <xdr:nvGraphicFramePr>
        <xdr:cNvPr id="208933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142875</xdr:colOff>
      <xdr:row>44</xdr:row>
      <xdr:rowOff>180975</xdr:rowOff>
    </xdr:from>
    <xdr:to>
      <xdr:col>9</xdr:col>
      <xdr:colOff>904875</xdr:colOff>
      <xdr:row>67</xdr:row>
      <xdr:rowOff>0</xdr:rowOff>
    </xdr:to>
    <xdr:graphicFrame macro="">
      <xdr:nvGraphicFramePr>
        <xdr:cNvPr id="208934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47625</xdr:colOff>
      <xdr:row>1</xdr:row>
      <xdr:rowOff>76200</xdr:rowOff>
    </xdr:from>
    <xdr:to>
      <xdr:col>4</xdr:col>
      <xdr:colOff>371475</xdr:colOff>
      <xdr:row>2</xdr:row>
      <xdr:rowOff>152400</xdr:rowOff>
    </xdr:to>
    <xdr:pic>
      <xdr:nvPicPr>
        <xdr:cNvPr id="208960" name="Picture 780" descr="iiiii007">
          <a:hlinkClick xmlns:r="http://schemas.openxmlformats.org/officeDocument/2006/relationships" r:id="rId5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0" y="2381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4</xdr:col>
      <xdr:colOff>9525</xdr:colOff>
      <xdr:row>2</xdr:row>
      <xdr:rowOff>161925</xdr:rowOff>
    </xdr:to>
    <xdr:pic>
      <xdr:nvPicPr>
        <xdr:cNvPr id="208961" name="Picture 65" descr="iiiii007">
          <a:hlinkClick xmlns:r="http://schemas.openxmlformats.org/officeDocument/2006/relationships" r:id="rId7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638175</xdr:colOff>
      <xdr:row>1</xdr:row>
      <xdr:rowOff>66675</xdr:rowOff>
    </xdr:from>
    <xdr:to>
      <xdr:col>13</xdr:col>
      <xdr:colOff>942975</xdr:colOff>
      <xdr:row>2</xdr:row>
      <xdr:rowOff>180975</xdr:rowOff>
    </xdr:to>
    <xdr:pic>
      <xdr:nvPicPr>
        <xdr:cNvPr id="208962" name="Picture 782" descr="iiiii007">
          <a:hlinkClick xmlns:r="http://schemas.openxmlformats.org/officeDocument/2006/relationships" r:id="rId9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620500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50</xdr:row>
      <xdr:rowOff>104775</xdr:rowOff>
    </xdr:from>
    <xdr:to>
      <xdr:col>8</xdr:col>
      <xdr:colOff>752475</xdr:colOff>
      <xdr:row>71</xdr:row>
      <xdr:rowOff>38100</xdr:rowOff>
    </xdr:to>
    <xdr:graphicFrame macro="">
      <xdr:nvGraphicFramePr>
        <xdr:cNvPr id="17818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619125</xdr:colOff>
      <xdr:row>50</xdr:row>
      <xdr:rowOff>66675</xdr:rowOff>
    </xdr:from>
    <xdr:to>
      <xdr:col>20</xdr:col>
      <xdr:colOff>180975</xdr:colOff>
      <xdr:row>71</xdr:row>
      <xdr:rowOff>38100</xdr:rowOff>
    </xdr:to>
    <xdr:graphicFrame macro="">
      <xdr:nvGraphicFramePr>
        <xdr:cNvPr id="17818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733425</xdr:colOff>
      <xdr:row>50</xdr:row>
      <xdr:rowOff>85725</xdr:rowOff>
    </xdr:from>
    <xdr:to>
      <xdr:col>14</xdr:col>
      <xdr:colOff>447675</xdr:colOff>
      <xdr:row>71</xdr:row>
      <xdr:rowOff>28575</xdr:rowOff>
    </xdr:to>
    <xdr:graphicFrame macro="">
      <xdr:nvGraphicFramePr>
        <xdr:cNvPr id="17818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76200</xdr:rowOff>
    </xdr:from>
    <xdr:to>
      <xdr:col>4</xdr:col>
      <xdr:colOff>247650</xdr:colOff>
      <xdr:row>2</xdr:row>
      <xdr:rowOff>152400</xdr:rowOff>
    </xdr:to>
    <xdr:pic>
      <xdr:nvPicPr>
        <xdr:cNvPr id="178210" name="Picture 780" descr="iiiii007">
          <a:hlinkClick xmlns:r="http://schemas.openxmlformats.org/officeDocument/2006/relationships" r:id="rId4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" y="2381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</xdr:row>
      <xdr:rowOff>66675</xdr:rowOff>
    </xdr:from>
    <xdr:to>
      <xdr:col>3</xdr:col>
      <xdr:colOff>171450</xdr:colOff>
      <xdr:row>2</xdr:row>
      <xdr:rowOff>161925</xdr:rowOff>
    </xdr:to>
    <xdr:pic>
      <xdr:nvPicPr>
        <xdr:cNvPr id="178211" name="Picture 35" descr="iiiii007">
          <a:hlinkClick xmlns:r="http://schemas.openxmlformats.org/officeDocument/2006/relationships" r:id="rId6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228600"/>
          <a:ext cx="285750" cy="304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619125</xdr:colOff>
      <xdr:row>1</xdr:row>
      <xdr:rowOff>66675</xdr:rowOff>
    </xdr:from>
    <xdr:to>
      <xdr:col>14</xdr:col>
      <xdr:colOff>923925</xdr:colOff>
      <xdr:row>2</xdr:row>
      <xdr:rowOff>180975</xdr:rowOff>
    </xdr:to>
    <xdr:pic>
      <xdr:nvPicPr>
        <xdr:cNvPr id="178212" name="Picture 782" descr="iiiii007">
          <a:hlinkClick xmlns:r="http://schemas.openxmlformats.org/officeDocument/2006/relationships" r:id="rId8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906250" y="2286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ton%20M%20Dunyo%20Esteve/Mis%20documentos/e.ditor%20ACTUAL/PRODUCTE/EN%20PROC&#201;S/3%20%20ULTIMA%20REVISI&#211;%20y%20no%20entregats/ROI/FinancialMetricsPro_201_1365764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serGuide"/>
      <sheetName val="CashFlow"/>
      <sheetName val="CumulativeCF"/>
      <sheetName val="Payback"/>
      <sheetName val="ROI"/>
      <sheetName val="NPV"/>
      <sheetName val="Compounding"/>
      <sheetName val="CAGR"/>
      <sheetName val="IRR"/>
      <sheetName val="Breakeven"/>
      <sheetName val="Income"/>
      <sheetName val="Balance"/>
      <sheetName val="FinCashFlow"/>
      <sheetName val="Retained"/>
      <sheetName val="FSAnalysis"/>
      <sheetName val="Liquidity"/>
      <sheetName val="Activity"/>
      <sheetName val="Leverage"/>
      <sheetName val="Profitability"/>
      <sheetName val="Valuation"/>
      <sheetName val="MultiYear"/>
      <sheetName val="Growth"/>
      <sheetName val="DuPont"/>
    </sheetNames>
    <sheetDataSet>
      <sheetData sheetId="0"/>
      <sheetData sheetId="1"/>
      <sheetData sheetId="2">
        <row r="47">
          <cell r="E47">
            <v>1500</v>
          </cell>
          <cell r="F47">
            <v>1612</v>
          </cell>
          <cell r="G47">
            <v>1681</v>
          </cell>
          <cell r="H47">
            <v>1960</v>
          </cell>
          <cell r="I47">
            <v>2111</v>
          </cell>
          <cell r="J47">
            <v>2010</v>
          </cell>
          <cell r="K47">
            <v>2041</v>
          </cell>
          <cell r="L47">
            <v>2173</v>
          </cell>
          <cell r="M47">
            <v>2223</v>
          </cell>
          <cell r="N47">
            <v>2245</v>
          </cell>
        </row>
        <row r="48">
          <cell r="E48">
            <v>-1565</v>
          </cell>
          <cell r="F48">
            <v>-1345</v>
          </cell>
          <cell r="G48">
            <v>-1107</v>
          </cell>
          <cell r="H48">
            <v>-1094</v>
          </cell>
          <cell r="I48">
            <v>-1081</v>
          </cell>
          <cell r="J48">
            <v>-910</v>
          </cell>
          <cell r="K48">
            <v>-890</v>
          </cell>
          <cell r="L48">
            <v>-790</v>
          </cell>
          <cell r="M48">
            <v>-880</v>
          </cell>
          <cell r="N48">
            <v>-840</v>
          </cell>
        </row>
        <row r="90">
          <cell r="E90">
            <v>233</v>
          </cell>
          <cell r="F90">
            <v>268</v>
          </cell>
          <cell r="G90">
            <v>229</v>
          </cell>
          <cell r="H90">
            <v>293</v>
          </cell>
          <cell r="I90">
            <v>321</v>
          </cell>
          <cell r="J90">
            <v>350</v>
          </cell>
          <cell r="K90">
            <v>331</v>
          </cell>
          <cell r="L90">
            <v>523</v>
          </cell>
          <cell r="M90">
            <v>588</v>
          </cell>
          <cell r="N90">
            <v>635</v>
          </cell>
        </row>
        <row r="91">
          <cell r="E91">
            <v>-339</v>
          </cell>
          <cell r="F91">
            <v>-301</v>
          </cell>
          <cell r="G91">
            <v>-115</v>
          </cell>
          <cell r="H91">
            <v>21</v>
          </cell>
          <cell r="I91">
            <v>61</v>
          </cell>
          <cell r="J91">
            <v>50</v>
          </cell>
          <cell r="K91">
            <v>130</v>
          </cell>
          <cell r="L91">
            <v>250</v>
          </cell>
          <cell r="M91">
            <v>180</v>
          </cell>
          <cell r="N91">
            <v>240</v>
          </cell>
        </row>
        <row r="92">
          <cell r="E92">
            <v>-106</v>
          </cell>
          <cell r="F92">
            <v>-33</v>
          </cell>
          <cell r="G92">
            <v>114</v>
          </cell>
          <cell r="H92">
            <v>314</v>
          </cell>
          <cell r="I92">
            <v>382</v>
          </cell>
          <cell r="J92">
            <v>400</v>
          </cell>
          <cell r="K92">
            <v>461</v>
          </cell>
          <cell r="L92">
            <v>773</v>
          </cell>
          <cell r="M92">
            <v>768</v>
          </cell>
          <cell r="N92">
            <v>875</v>
          </cell>
        </row>
      </sheetData>
      <sheetData sheetId="3"/>
      <sheetData sheetId="4">
        <row r="28">
          <cell r="E28">
            <v>-106</v>
          </cell>
          <cell r="F28">
            <v>-33</v>
          </cell>
          <cell r="G28">
            <v>114</v>
          </cell>
          <cell r="H28">
            <v>314</v>
          </cell>
          <cell r="I28">
            <v>382</v>
          </cell>
          <cell r="J28">
            <v>400</v>
          </cell>
          <cell r="K28">
            <v>461</v>
          </cell>
          <cell r="L28">
            <v>773</v>
          </cell>
          <cell r="M28">
            <v>768</v>
          </cell>
          <cell r="N28">
            <v>875</v>
          </cell>
        </row>
        <row r="32">
          <cell r="E32">
            <v>-106</v>
          </cell>
          <cell r="F32">
            <v>-139</v>
          </cell>
          <cell r="G32">
            <v>-25</v>
          </cell>
          <cell r="H32">
            <v>289</v>
          </cell>
          <cell r="I32">
            <v>671</v>
          </cell>
          <cell r="J32">
            <v>1071</v>
          </cell>
          <cell r="K32">
            <v>1532</v>
          </cell>
          <cell r="L32">
            <v>2305</v>
          </cell>
          <cell r="M32">
            <v>3073</v>
          </cell>
          <cell r="N32">
            <v>3948</v>
          </cell>
        </row>
        <row r="58">
          <cell r="M58">
            <v>0.08</v>
          </cell>
        </row>
        <row r="66">
          <cell r="E66">
            <v>-98.148148148148138</v>
          </cell>
          <cell r="F66">
            <v>-28.292181069958847</v>
          </cell>
          <cell r="G66">
            <v>90.496875476299337</v>
          </cell>
          <cell r="H66">
            <v>230.79937377808633</v>
          </cell>
          <cell r="I66">
            <v>259.98278126689365</v>
          </cell>
          <cell r="J66">
            <v>252.06785075324183</v>
          </cell>
          <cell r="K66">
            <v>268.98907221584369</v>
          </cell>
          <cell r="L66">
            <v>417.62784772002726</v>
          </cell>
          <cell r="M66">
            <v>384.19120675696053</v>
          </cell>
          <cell r="N66">
            <v>405.29430207409871</v>
          </cell>
        </row>
        <row r="67">
          <cell r="E67">
            <v>-98.148148148148138</v>
          </cell>
          <cell r="F67">
            <v>-126.44032921810698</v>
          </cell>
          <cell r="G67">
            <v>-35.943453741807645</v>
          </cell>
          <cell r="H67">
            <v>194.85592003627869</v>
          </cell>
          <cell r="I67">
            <v>454.83870130317234</v>
          </cell>
          <cell r="J67">
            <v>706.90655205641417</v>
          </cell>
          <cell r="K67">
            <v>975.89562427225792</v>
          </cell>
          <cell r="L67">
            <v>1393.5234719922851</v>
          </cell>
          <cell r="M67">
            <v>1777.7146787492456</v>
          </cell>
          <cell r="N67">
            <v>2183.0089808233442</v>
          </cell>
        </row>
      </sheetData>
      <sheetData sheetId="5">
        <row r="34">
          <cell r="F34">
            <v>140</v>
          </cell>
        </row>
        <row r="36">
          <cell r="F36">
            <v>100</v>
          </cell>
        </row>
      </sheetData>
      <sheetData sheetId="6">
        <row r="32">
          <cell r="F32">
            <v>0.1</v>
          </cell>
        </row>
        <row r="35">
          <cell r="F35">
            <v>8</v>
          </cell>
        </row>
        <row r="38">
          <cell r="F38">
            <v>1000</v>
          </cell>
        </row>
        <row r="68">
          <cell r="J68">
            <v>0.1</v>
          </cell>
        </row>
        <row r="105">
          <cell r="F105">
            <v>4</v>
          </cell>
        </row>
      </sheetData>
      <sheetData sheetId="7">
        <row r="28">
          <cell r="F28">
            <v>0.06</v>
          </cell>
        </row>
        <row r="31">
          <cell r="F31">
            <v>10</v>
          </cell>
        </row>
        <row r="34">
          <cell r="F34">
            <v>100000</v>
          </cell>
        </row>
        <row r="56">
          <cell r="F56">
            <v>100000</v>
          </cell>
        </row>
        <row r="58">
          <cell r="F58">
            <v>0.06</v>
          </cell>
        </row>
        <row r="75">
          <cell r="F75">
            <v>4</v>
          </cell>
        </row>
        <row r="149">
          <cell r="F149">
            <v>0</v>
          </cell>
        </row>
        <row r="151">
          <cell r="F151">
            <v>1000</v>
          </cell>
        </row>
        <row r="153">
          <cell r="F153">
            <v>0.1</v>
          </cell>
        </row>
        <row r="155">
          <cell r="F155">
            <v>10</v>
          </cell>
        </row>
        <row r="157">
          <cell r="F157">
            <v>0</v>
          </cell>
        </row>
        <row r="198">
          <cell r="F198">
            <v>0.1</v>
          </cell>
        </row>
        <row r="200">
          <cell r="F200">
            <v>4</v>
          </cell>
        </row>
        <row r="202">
          <cell r="F202">
            <v>10</v>
          </cell>
        </row>
      </sheetData>
      <sheetData sheetId="8">
        <row r="25">
          <cell r="F25">
            <v>600</v>
          </cell>
        </row>
        <row r="27">
          <cell r="F27">
            <v>1600</v>
          </cell>
        </row>
        <row r="29">
          <cell r="F29">
            <v>10</v>
          </cell>
        </row>
      </sheetData>
      <sheetData sheetId="9">
        <row r="50">
          <cell r="G50">
            <v>0.2</v>
          </cell>
        </row>
        <row r="83">
          <cell r="G83">
            <v>0.1</v>
          </cell>
        </row>
        <row r="85">
          <cell r="G85">
            <v>0.1</v>
          </cell>
        </row>
      </sheetData>
      <sheetData sheetId="10">
        <row r="145">
          <cell r="H145">
            <v>36000</v>
          </cell>
        </row>
        <row r="147">
          <cell r="H147">
            <v>15</v>
          </cell>
        </row>
        <row r="150">
          <cell r="H150">
            <v>1</v>
          </cell>
          <cell r="I150">
            <v>1500</v>
          </cell>
          <cell r="J150">
            <v>3000</v>
          </cell>
          <cell r="K150">
            <v>4000</v>
          </cell>
          <cell r="L150">
            <v>5000</v>
          </cell>
        </row>
        <row r="151">
          <cell r="H151">
            <v>5</v>
          </cell>
          <cell r="I151">
            <v>10</v>
          </cell>
          <cell r="J151">
            <v>15</v>
          </cell>
          <cell r="K151">
            <v>20</v>
          </cell>
          <cell r="L151">
            <v>25</v>
          </cell>
        </row>
        <row r="153">
          <cell r="H153">
            <v>20</v>
          </cell>
        </row>
        <row r="156">
          <cell r="H156">
            <v>1</v>
          </cell>
          <cell r="I156">
            <v>3000</v>
          </cell>
          <cell r="J156">
            <v>3500</v>
          </cell>
          <cell r="K156">
            <v>4000</v>
          </cell>
          <cell r="L156">
            <v>4500</v>
          </cell>
        </row>
        <row r="157">
          <cell r="H157">
            <v>30</v>
          </cell>
          <cell r="I157">
            <v>28</v>
          </cell>
          <cell r="J157">
            <v>26</v>
          </cell>
          <cell r="K157">
            <v>24</v>
          </cell>
          <cell r="L157">
            <v>22</v>
          </cell>
        </row>
        <row r="159">
          <cell r="H159">
            <v>100</v>
          </cell>
        </row>
        <row r="161">
          <cell r="H161">
            <v>6000</v>
          </cell>
        </row>
        <row r="202">
          <cell r="E202">
            <v>983.33333333333337</v>
          </cell>
        </row>
        <row r="212">
          <cell r="E212">
            <v>100</v>
          </cell>
          <cell r="F212">
            <v>1083.3333333333335</v>
          </cell>
          <cell r="G212">
            <v>2066.666666666667</v>
          </cell>
          <cell r="H212">
            <v>3050</v>
          </cell>
          <cell r="I212">
            <v>4033.3333333333335</v>
          </cell>
          <cell r="J212">
            <v>5016.666666666667</v>
          </cell>
          <cell r="K212">
            <v>6000</v>
          </cell>
        </row>
        <row r="221">
          <cell r="E221">
            <v>1500</v>
          </cell>
          <cell r="F221">
            <v>16250.000000000002</v>
          </cell>
          <cell r="G221">
            <v>31000.000000000004</v>
          </cell>
          <cell r="H221">
            <v>45750</v>
          </cell>
          <cell r="I221">
            <v>60500</v>
          </cell>
          <cell r="J221">
            <v>75250</v>
          </cell>
          <cell r="K221">
            <v>90000</v>
          </cell>
        </row>
        <row r="226">
          <cell r="E226">
            <v>500</v>
          </cell>
          <cell r="F226">
            <v>5416.6666666666679</v>
          </cell>
          <cell r="G226">
            <v>20666.666666666672</v>
          </cell>
          <cell r="H226">
            <v>45750</v>
          </cell>
          <cell r="I226">
            <v>80666.666666666672</v>
          </cell>
          <cell r="J226">
            <v>125416.66666666667</v>
          </cell>
          <cell r="K226">
            <v>150000</v>
          </cell>
        </row>
        <row r="231">
          <cell r="E231">
            <v>38000</v>
          </cell>
          <cell r="F231">
            <v>57666.666666666672</v>
          </cell>
          <cell r="G231">
            <v>87666.666666666672</v>
          </cell>
          <cell r="H231">
            <v>127500</v>
          </cell>
          <cell r="I231">
            <v>177166.66666666669</v>
          </cell>
          <cell r="J231">
            <v>236666.66666666669</v>
          </cell>
          <cell r="K231">
            <v>276000</v>
          </cell>
        </row>
        <row r="235">
          <cell r="E235">
            <v>2000</v>
          </cell>
          <cell r="F235">
            <v>21666.666666666672</v>
          </cell>
          <cell r="G235">
            <v>41333.333333333343</v>
          </cell>
          <cell r="H235">
            <v>61000</v>
          </cell>
          <cell r="I235">
            <v>80666.666666666672</v>
          </cell>
          <cell r="J235">
            <v>100333.33333333334</v>
          </cell>
          <cell r="K235">
            <v>120000</v>
          </cell>
        </row>
        <row r="240">
          <cell r="E240">
            <v>3000</v>
          </cell>
          <cell r="F240">
            <v>32500.000000000004</v>
          </cell>
          <cell r="G240">
            <v>62000.000000000007</v>
          </cell>
          <cell r="H240">
            <v>85400</v>
          </cell>
          <cell r="I240">
            <v>96800</v>
          </cell>
          <cell r="J240">
            <v>110366.66666666667</v>
          </cell>
          <cell r="K240">
            <v>132000</v>
          </cell>
        </row>
        <row r="245">
          <cell r="E245">
            <v>5000</v>
          </cell>
          <cell r="F245">
            <v>54166.666666666672</v>
          </cell>
          <cell r="G245">
            <v>103333.33333333334</v>
          </cell>
          <cell r="H245">
            <v>146400</v>
          </cell>
          <cell r="I245">
            <v>177466.66666666669</v>
          </cell>
          <cell r="J245">
            <v>210700</v>
          </cell>
          <cell r="K245">
            <v>252000</v>
          </cell>
        </row>
        <row r="250">
          <cell r="E250">
            <v>-33000</v>
          </cell>
          <cell r="F250">
            <v>-3500</v>
          </cell>
          <cell r="G250">
            <v>15666.666666666672</v>
          </cell>
          <cell r="H250">
            <v>18900</v>
          </cell>
          <cell r="I250">
            <v>300</v>
          </cell>
          <cell r="J250">
            <v>-25966.666666666686</v>
          </cell>
          <cell r="K250">
            <v>-24000</v>
          </cell>
        </row>
      </sheetData>
      <sheetData sheetId="11">
        <row r="47">
          <cell r="H47" t="str">
            <v>GRANDE COMPANY</v>
          </cell>
        </row>
        <row r="49">
          <cell r="H49" t="str">
            <v>$</v>
          </cell>
        </row>
        <row r="51">
          <cell r="H51">
            <v>1</v>
          </cell>
        </row>
        <row r="53">
          <cell r="H53">
            <v>38352</v>
          </cell>
          <cell r="J53">
            <v>37987</v>
          </cell>
        </row>
        <row r="55">
          <cell r="H55">
            <v>0.46</v>
          </cell>
        </row>
        <row r="57">
          <cell r="H57">
            <v>0.25490196078431371</v>
          </cell>
        </row>
        <row r="59">
          <cell r="H59">
            <v>136860</v>
          </cell>
        </row>
        <row r="61">
          <cell r="H61">
            <v>8300</v>
          </cell>
        </row>
        <row r="71">
          <cell r="J71">
            <v>32983260</v>
          </cell>
        </row>
        <row r="73">
          <cell r="J73">
            <v>22043584</v>
          </cell>
        </row>
        <row r="74">
          <cell r="J74">
            <v>10939676</v>
          </cell>
        </row>
        <row r="80">
          <cell r="H80">
            <v>136860</v>
          </cell>
        </row>
        <row r="84">
          <cell r="H84">
            <v>18248</v>
          </cell>
        </row>
        <row r="86">
          <cell r="I86">
            <v>6021839</v>
          </cell>
        </row>
        <row r="91">
          <cell r="H91">
            <v>32846</v>
          </cell>
        </row>
        <row r="92">
          <cell r="H92">
            <v>9124</v>
          </cell>
        </row>
        <row r="93">
          <cell r="H93">
            <v>0</v>
          </cell>
        </row>
        <row r="97">
          <cell r="I97">
            <v>1788302</v>
          </cell>
        </row>
        <row r="98">
          <cell r="J98">
            <v>7810141</v>
          </cell>
        </row>
        <row r="100">
          <cell r="J100">
            <v>3129535</v>
          </cell>
        </row>
        <row r="103">
          <cell r="I103">
            <v>118612</v>
          </cell>
        </row>
        <row r="104">
          <cell r="I104">
            <v>510944</v>
          </cell>
        </row>
        <row r="106">
          <cell r="J106">
            <v>2737203</v>
          </cell>
        </row>
        <row r="107">
          <cell r="J107">
            <v>1259113.3800000001</v>
          </cell>
        </row>
        <row r="109">
          <cell r="J109">
            <v>1478089.6199999999</v>
          </cell>
        </row>
        <row r="112">
          <cell r="H112">
            <v>510944</v>
          </cell>
        </row>
        <row r="114">
          <cell r="I114">
            <v>465324</v>
          </cell>
        </row>
        <row r="115">
          <cell r="I115">
            <v>118611.99999999999</v>
          </cell>
        </row>
        <row r="116">
          <cell r="J116">
            <v>346712</v>
          </cell>
        </row>
        <row r="118">
          <cell r="J118">
            <v>1824801.6199999999</v>
          </cell>
        </row>
        <row r="124">
          <cell r="J124">
            <v>13.091492181791612</v>
          </cell>
        </row>
      </sheetData>
      <sheetData sheetId="12">
        <row r="55">
          <cell r="I55">
            <v>1368600</v>
          </cell>
        </row>
        <row r="56">
          <cell r="I56">
            <v>364960</v>
          </cell>
        </row>
        <row r="59">
          <cell r="I59">
            <v>3832080</v>
          </cell>
        </row>
        <row r="60">
          <cell r="I60">
            <v>20000</v>
          </cell>
        </row>
        <row r="66">
          <cell r="I66">
            <v>13786363</v>
          </cell>
        </row>
        <row r="67">
          <cell r="I67">
            <v>36496</v>
          </cell>
        </row>
        <row r="68">
          <cell r="J68">
            <v>19408499</v>
          </cell>
        </row>
        <row r="75">
          <cell r="J75">
            <v>1459839</v>
          </cell>
        </row>
        <row r="87">
          <cell r="J87">
            <v>930648</v>
          </cell>
        </row>
        <row r="96">
          <cell r="J96">
            <v>208014</v>
          </cell>
        </row>
        <row r="98">
          <cell r="J98">
            <v>68000</v>
          </cell>
        </row>
        <row r="100">
          <cell r="J100">
            <v>22075000</v>
          </cell>
        </row>
        <row r="113">
          <cell r="J113">
            <v>3464400</v>
          </cell>
        </row>
        <row r="118">
          <cell r="J118">
            <v>5474400</v>
          </cell>
        </row>
        <row r="120">
          <cell r="J120">
            <v>8938800</v>
          </cell>
        </row>
        <row r="128">
          <cell r="I128">
            <v>9438468</v>
          </cell>
        </row>
        <row r="130">
          <cell r="I130">
            <v>3697731.62</v>
          </cell>
        </row>
        <row r="132">
          <cell r="J132">
            <v>13136199.620000001</v>
          </cell>
        </row>
        <row r="134">
          <cell r="J134">
            <v>22074999.620000001</v>
          </cell>
        </row>
      </sheetData>
      <sheetData sheetId="13">
        <row r="72">
          <cell r="K72">
            <v>3391391.620000001</v>
          </cell>
        </row>
        <row r="77">
          <cell r="J77">
            <v>-33100</v>
          </cell>
        </row>
        <row r="78">
          <cell r="J78">
            <v>-101250</v>
          </cell>
        </row>
        <row r="87">
          <cell r="K87">
            <v>-1210982</v>
          </cell>
        </row>
        <row r="89">
          <cell r="K89">
            <v>2180409.620000001</v>
          </cell>
        </row>
      </sheetData>
      <sheetData sheetId="14">
        <row r="45">
          <cell r="I45">
            <v>3697731.62</v>
          </cell>
        </row>
      </sheetData>
      <sheetData sheetId="15"/>
      <sheetData sheetId="16"/>
      <sheetData sheetId="17">
        <row r="42">
          <cell r="H42">
            <v>275</v>
          </cell>
        </row>
        <row r="87">
          <cell r="J87">
            <v>2.3924555011354336</v>
          </cell>
        </row>
        <row r="175">
          <cell r="J175">
            <v>90365.095890410958</v>
          </cell>
        </row>
      </sheetData>
      <sheetData sheetId="18"/>
      <sheetData sheetId="19"/>
      <sheetData sheetId="20">
        <row r="46">
          <cell r="H46">
            <v>103.75</v>
          </cell>
        </row>
        <row r="87">
          <cell r="K87">
            <v>282200</v>
          </cell>
        </row>
        <row r="90">
          <cell r="K90">
            <v>9960</v>
          </cell>
        </row>
        <row r="92">
          <cell r="L92">
            <v>292160</v>
          </cell>
        </row>
        <row r="94">
          <cell r="L94">
            <v>12844039.620000001</v>
          </cell>
        </row>
        <row r="97">
          <cell r="L97">
            <v>35.200000000000003</v>
          </cell>
        </row>
        <row r="98">
          <cell r="L98">
            <v>93.848017097764142</v>
          </cell>
        </row>
      </sheetData>
      <sheetData sheetId="21">
        <row r="46">
          <cell r="H46" t="str">
            <v>MAJESTIC COMPANY</v>
          </cell>
        </row>
        <row r="48">
          <cell r="H48" t="str">
            <v>$</v>
          </cell>
        </row>
        <row r="50">
          <cell r="H50">
            <v>1000</v>
          </cell>
        </row>
        <row r="52">
          <cell r="H52">
            <v>38352</v>
          </cell>
          <cell r="J52">
            <v>37987</v>
          </cell>
        </row>
        <row r="60">
          <cell r="H60">
            <v>0.35</v>
          </cell>
          <cell r="I60">
            <v>0.35</v>
          </cell>
          <cell r="J60">
            <v>0.35</v>
          </cell>
          <cell r="K60">
            <v>0.36</v>
          </cell>
          <cell r="L60">
            <v>0.36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2">
          <cell r="H62">
            <v>0.3</v>
          </cell>
          <cell r="I62">
            <v>0.3</v>
          </cell>
          <cell r="J62">
            <v>0.3</v>
          </cell>
          <cell r="K62">
            <v>0.3</v>
          </cell>
          <cell r="L62">
            <v>0.3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4">
          <cell r="H64">
            <v>255000</v>
          </cell>
          <cell r="I64">
            <v>249312</v>
          </cell>
          <cell r="J64">
            <v>230182</v>
          </cell>
          <cell r="K64">
            <v>210067</v>
          </cell>
          <cell r="L64">
            <v>193456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H66">
            <v>52385</v>
          </cell>
          <cell r="I66">
            <v>43825</v>
          </cell>
          <cell r="J66">
            <v>39812</v>
          </cell>
          <cell r="K66">
            <v>28435</v>
          </cell>
          <cell r="L66">
            <v>22843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H68">
            <v>9019</v>
          </cell>
          <cell r="I68">
            <v>8991</v>
          </cell>
          <cell r="J68">
            <v>8855</v>
          </cell>
          <cell r="K68">
            <v>8430</v>
          </cell>
          <cell r="L68">
            <v>8172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7">
          <cell r="H77">
            <v>4624274</v>
          </cell>
          <cell r="I77">
            <v>4090970</v>
          </cell>
          <cell r="J77">
            <v>3406786</v>
          </cell>
          <cell r="K77">
            <v>2906365</v>
          </cell>
          <cell r="L77">
            <v>2452939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H78">
            <v>2958708</v>
          </cell>
          <cell r="I78">
            <v>2673129</v>
          </cell>
          <cell r="J78">
            <v>2253815</v>
          </cell>
          <cell r="K78">
            <v>1942591</v>
          </cell>
          <cell r="L78">
            <v>1617253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H79">
            <v>1665566</v>
          </cell>
          <cell r="I79">
            <v>1417841</v>
          </cell>
          <cell r="J79">
            <v>1152971</v>
          </cell>
          <cell r="K79">
            <v>963774</v>
          </cell>
          <cell r="L79">
            <v>835686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2">
          <cell r="H82">
            <v>410505</v>
          </cell>
          <cell r="I82">
            <v>383619</v>
          </cell>
          <cell r="J82">
            <v>331045</v>
          </cell>
          <cell r="K82">
            <v>291588</v>
          </cell>
          <cell r="L82">
            <v>256620.6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273670</v>
          </cell>
          <cell r="I83">
            <v>255746.4</v>
          </cell>
          <cell r="J83">
            <v>220697</v>
          </cell>
          <cell r="K83">
            <v>194392</v>
          </cell>
          <cell r="L83">
            <v>171080.4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H84">
            <v>684175</v>
          </cell>
          <cell r="I84">
            <v>639365.4</v>
          </cell>
          <cell r="J84">
            <v>551742</v>
          </cell>
          <cell r="K84">
            <v>485980</v>
          </cell>
          <cell r="L84">
            <v>427701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6">
          <cell r="H86">
            <v>981391</v>
          </cell>
          <cell r="I86">
            <v>778475.6</v>
          </cell>
          <cell r="J86">
            <v>601229</v>
          </cell>
          <cell r="K86">
            <v>477794</v>
          </cell>
          <cell r="L86">
            <v>407985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9">
          <cell r="H89">
            <v>279459</v>
          </cell>
          <cell r="I89">
            <v>211500</v>
          </cell>
          <cell r="J89">
            <v>181545</v>
          </cell>
          <cell r="K89">
            <v>140135</v>
          </cell>
          <cell r="L89">
            <v>132741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H90">
            <v>111586</v>
          </cell>
          <cell r="I90">
            <v>107273</v>
          </cell>
          <cell r="J90">
            <v>120272</v>
          </cell>
          <cell r="K90">
            <v>102957</v>
          </cell>
          <cell r="L90">
            <v>105056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H91">
            <v>167873</v>
          </cell>
          <cell r="I91">
            <v>104227</v>
          </cell>
          <cell r="J91">
            <v>61273</v>
          </cell>
          <cell r="K91">
            <v>37178</v>
          </cell>
          <cell r="L91">
            <v>27685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H92">
            <v>1149264</v>
          </cell>
          <cell r="I92">
            <v>882702.6</v>
          </cell>
          <cell r="J92">
            <v>662502</v>
          </cell>
          <cell r="K92">
            <v>514972</v>
          </cell>
          <cell r="L92">
            <v>435670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H93">
            <v>402242.39999999997</v>
          </cell>
          <cell r="I93">
            <v>308945.90999999997</v>
          </cell>
          <cell r="J93">
            <v>231875.69999999998</v>
          </cell>
          <cell r="K93">
            <v>185389.91999999998</v>
          </cell>
          <cell r="L93">
            <v>156841.19999999998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5">
          <cell r="H95">
            <v>747021.60000000009</v>
          </cell>
          <cell r="I95">
            <v>573756.68999999994</v>
          </cell>
          <cell r="J95">
            <v>430626.30000000005</v>
          </cell>
          <cell r="K95">
            <v>329582.08000000002</v>
          </cell>
          <cell r="L95">
            <v>278828.80000000005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8">
          <cell r="H98">
            <v>23088</v>
          </cell>
          <cell r="I98">
            <v>16541</v>
          </cell>
          <cell r="J98">
            <v>17478</v>
          </cell>
          <cell r="K98">
            <v>24932</v>
          </cell>
          <cell r="L98">
            <v>13267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H99">
            <v>6317</v>
          </cell>
          <cell r="I99">
            <v>13416</v>
          </cell>
          <cell r="J99">
            <v>6524</v>
          </cell>
          <cell r="K99">
            <v>6017</v>
          </cell>
          <cell r="L99">
            <v>3294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H100">
            <v>16771</v>
          </cell>
          <cell r="I100">
            <v>3125</v>
          </cell>
          <cell r="J100">
            <v>10954</v>
          </cell>
          <cell r="K100">
            <v>18915</v>
          </cell>
          <cell r="L100">
            <v>9973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H101">
            <v>5031.3</v>
          </cell>
          <cell r="I101">
            <v>937.5</v>
          </cell>
          <cell r="J101">
            <v>3286.2</v>
          </cell>
          <cell r="K101">
            <v>5674.5</v>
          </cell>
          <cell r="L101">
            <v>2991.9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H102">
            <v>11739.7</v>
          </cell>
          <cell r="I102">
            <v>2187.5</v>
          </cell>
          <cell r="J102">
            <v>7667.8</v>
          </cell>
          <cell r="K102">
            <v>13240.5</v>
          </cell>
          <cell r="L102">
            <v>6981.1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4">
          <cell r="H104">
            <v>758761.3</v>
          </cell>
          <cell r="I104">
            <v>575944.18999999994</v>
          </cell>
          <cell r="J104">
            <v>438294.10000000003</v>
          </cell>
          <cell r="K104">
            <v>342822.58</v>
          </cell>
          <cell r="L104">
            <v>285809.90000000002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10">
          <cell r="H110">
            <v>2.9755345098039223</v>
          </cell>
          <cell r="I110">
            <v>2.3101342494544985</v>
          </cell>
          <cell r="J110">
            <v>1.9041197834756847</v>
          </cell>
          <cell r="K110">
            <v>1.6319678007492848</v>
          </cell>
          <cell r="L110">
            <v>1.4773896906790176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21">
          <cell r="H121">
            <v>812449</v>
          </cell>
          <cell r="I121">
            <v>420928</v>
          </cell>
          <cell r="J121">
            <v>439438</v>
          </cell>
          <cell r="K121">
            <v>419736</v>
          </cell>
          <cell r="L121">
            <v>183415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H122">
            <v>510211</v>
          </cell>
          <cell r="I122">
            <v>514800</v>
          </cell>
          <cell r="J122">
            <v>196011</v>
          </cell>
          <cell r="K122">
            <v>134529</v>
          </cell>
          <cell r="L122">
            <v>101329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H123">
            <v>128416</v>
          </cell>
          <cell r="I123">
            <v>146694</v>
          </cell>
          <cell r="J123">
            <v>118843</v>
          </cell>
          <cell r="K123">
            <v>98311</v>
          </cell>
          <cell r="L123">
            <v>101708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H124">
            <v>1001990</v>
          </cell>
          <cell r="I124">
            <v>824771</v>
          </cell>
          <cell r="J124">
            <v>656421</v>
          </cell>
          <cell r="K124">
            <v>530859</v>
          </cell>
          <cell r="L124">
            <v>440951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H125">
            <v>207821</v>
          </cell>
          <cell r="I125">
            <v>218156</v>
          </cell>
          <cell r="J125">
            <v>181115</v>
          </cell>
          <cell r="K125">
            <v>191931</v>
          </cell>
          <cell r="L125">
            <v>168616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H126">
            <v>94345</v>
          </cell>
          <cell r="I126">
            <v>88237</v>
          </cell>
          <cell r="J126">
            <v>73436</v>
          </cell>
          <cell r="K126">
            <v>56427</v>
          </cell>
          <cell r="L126">
            <v>54304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H127">
            <v>2755232</v>
          </cell>
          <cell r="I127">
            <v>2213586</v>
          </cell>
          <cell r="J127">
            <v>1665264</v>
          </cell>
          <cell r="K127">
            <v>1431793</v>
          </cell>
          <cell r="L127">
            <v>1050323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30">
          <cell r="H130">
            <v>151020</v>
          </cell>
          <cell r="I130">
            <v>121931</v>
          </cell>
          <cell r="J130">
            <v>111552</v>
          </cell>
          <cell r="K130">
            <v>23712</v>
          </cell>
          <cell r="L130">
            <v>34852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H133">
            <v>735859</v>
          </cell>
          <cell r="I133">
            <v>382809</v>
          </cell>
          <cell r="J133">
            <v>379323</v>
          </cell>
          <cell r="K133">
            <v>234091</v>
          </cell>
          <cell r="L133">
            <v>354888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7">
          <cell r="H137">
            <v>2291185</v>
          </cell>
          <cell r="I137">
            <v>1906256</v>
          </cell>
          <cell r="J137">
            <v>1863215</v>
          </cell>
          <cell r="K137">
            <v>1783261</v>
          </cell>
          <cell r="L137">
            <v>1523641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H138">
            <v>1144875</v>
          </cell>
          <cell r="I138">
            <v>1058327</v>
          </cell>
          <cell r="J138">
            <v>1021435</v>
          </cell>
          <cell r="K138">
            <v>954821</v>
          </cell>
          <cell r="L138">
            <v>823415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H139">
            <v>1146310</v>
          </cell>
          <cell r="I139">
            <v>847929</v>
          </cell>
          <cell r="J139">
            <v>841780</v>
          </cell>
          <cell r="K139">
            <v>828440</v>
          </cell>
          <cell r="L139">
            <v>700226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2">
          <cell r="H142">
            <v>103678</v>
          </cell>
          <cell r="I142">
            <v>99930</v>
          </cell>
          <cell r="J142">
            <v>75229</v>
          </cell>
          <cell r="K142">
            <v>54331</v>
          </cell>
          <cell r="L142">
            <v>55408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4">
          <cell r="H144">
            <v>358114</v>
          </cell>
          <cell r="I144">
            <v>135296</v>
          </cell>
          <cell r="J144">
            <v>132365</v>
          </cell>
          <cell r="K144">
            <v>96603</v>
          </cell>
          <cell r="L144">
            <v>61046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6">
          <cell r="H146">
            <v>5250213</v>
          </cell>
          <cell r="I146">
            <v>3801481</v>
          </cell>
          <cell r="J146">
            <v>3205513</v>
          </cell>
          <cell r="K146">
            <v>2668970</v>
          </cell>
          <cell r="L146">
            <v>2256743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51">
          <cell r="H151">
            <v>203902</v>
          </cell>
          <cell r="I151">
            <v>202977</v>
          </cell>
          <cell r="J151">
            <v>200439</v>
          </cell>
          <cell r="K151">
            <v>199352</v>
          </cell>
          <cell r="L151">
            <v>192321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H152">
            <v>32910</v>
          </cell>
          <cell r="I152">
            <v>30644</v>
          </cell>
          <cell r="J152">
            <v>43419</v>
          </cell>
          <cell r="K152">
            <v>23944</v>
          </cell>
          <cell r="L152">
            <v>64921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H153">
            <v>324305</v>
          </cell>
          <cell r="I153">
            <v>180494</v>
          </cell>
          <cell r="J153">
            <v>199020</v>
          </cell>
          <cell r="K153">
            <v>198436</v>
          </cell>
          <cell r="L153">
            <v>198314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H154">
            <v>107566</v>
          </cell>
          <cell r="I154">
            <v>182579</v>
          </cell>
          <cell r="J154">
            <v>341116</v>
          </cell>
          <cell r="K154">
            <v>327821</v>
          </cell>
          <cell r="L154">
            <v>358902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H156">
            <v>102483</v>
          </cell>
          <cell r="I156">
            <v>102931</v>
          </cell>
          <cell r="J156">
            <v>93127</v>
          </cell>
          <cell r="K156">
            <v>93219</v>
          </cell>
          <cell r="L156">
            <v>89210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H157">
            <v>46120</v>
          </cell>
          <cell r="I157">
            <v>41029</v>
          </cell>
          <cell r="J157">
            <v>39023</v>
          </cell>
          <cell r="K157">
            <v>36921</v>
          </cell>
          <cell r="L157">
            <v>52482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H158">
            <v>817286</v>
          </cell>
          <cell r="I158">
            <v>740654</v>
          </cell>
          <cell r="J158">
            <v>916144</v>
          </cell>
          <cell r="K158">
            <v>879693</v>
          </cell>
          <cell r="L158">
            <v>956150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61">
          <cell r="H161">
            <v>370000</v>
          </cell>
          <cell r="I161">
            <v>180983</v>
          </cell>
          <cell r="J161">
            <v>201995</v>
          </cell>
          <cell r="K161">
            <v>290820</v>
          </cell>
          <cell r="L161">
            <v>295023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H162">
            <v>432901</v>
          </cell>
          <cell r="I162">
            <v>264120</v>
          </cell>
          <cell r="J162">
            <v>262419</v>
          </cell>
          <cell r="K162">
            <v>251367</v>
          </cell>
          <cell r="L162">
            <v>299567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H163">
            <v>802901</v>
          </cell>
          <cell r="I163">
            <v>445103</v>
          </cell>
          <cell r="J163">
            <v>464414</v>
          </cell>
          <cell r="K163">
            <v>542187</v>
          </cell>
          <cell r="L163">
            <v>594590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5">
          <cell r="H165">
            <v>1620187</v>
          </cell>
          <cell r="I165">
            <v>1185757</v>
          </cell>
          <cell r="J165">
            <v>1380558</v>
          </cell>
          <cell r="K165">
            <v>1421880</v>
          </cell>
          <cell r="L165">
            <v>1550740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70">
          <cell r="H170">
            <v>25030</v>
          </cell>
          <cell r="I170">
            <v>23910</v>
          </cell>
          <cell r="J170">
            <v>20100</v>
          </cell>
          <cell r="K170">
            <v>39924</v>
          </cell>
          <cell r="L170">
            <v>19321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H171">
            <v>102732</v>
          </cell>
          <cell r="I171">
            <v>102711</v>
          </cell>
          <cell r="J171">
            <v>102932</v>
          </cell>
          <cell r="K171">
            <v>102732</v>
          </cell>
          <cell r="L171">
            <v>102510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H173">
            <v>127762</v>
          </cell>
          <cell r="I173">
            <v>126621</v>
          </cell>
          <cell r="J173">
            <v>123032</v>
          </cell>
          <cell r="K173">
            <v>142656</v>
          </cell>
          <cell r="L173">
            <v>121831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5">
          <cell r="H175">
            <v>2543644.0700000003</v>
          </cell>
          <cell r="I175">
            <v>1784882.77</v>
          </cell>
          <cell r="J175">
            <v>1208938.58</v>
          </cell>
          <cell r="K175">
            <v>770644.47999999998</v>
          </cell>
          <cell r="L175">
            <v>427821.9</v>
          </cell>
          <cell r="M175">
            <v>142012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7">
          <cell r="H177">
            <v>2671406.0700000003</v>
          </cell>
          <cell r="I177">
            <v>1911503.77</v>
          </cell>
          <cell r="J177">
            <v>1331970.58</v>
          </cell>
          <cell r="K177">
            <v>913300.47999999998</v>
          </cell>
          <cell r="L177">
            <v>549652.9</v>
          </cell>
          <cell r="M177">
            <v>142012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4">
          <cell r="J184">
            <v>1999</v>
          </cell>
        </row>
        <row r="185">
          <cell r="J185">
            <v>142012</v>
          </cell>
        </row>
        <row r="197">
          <cell r="H197">
            <v>2543644.0700000003</v>
          </cell>
          <cell r="I197">
            <v>1784882.77</v>
          </cell>
          <cell r="J197">
            <v>1208938.58</v>
          </cell>
          <cell r="K197">
            <v>770644.47999999998</v>
          </cell>
          <cell r="L197">
            <v>427821.9</v>
          </cell>
          <cell r="M197">
            <v>142012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</sheetData>
      <sheetData sheetId="22">
        <row r="24">
          <cell r="I24">
            <v>5</v>
          </cell>
        </row>
      </sheetData>
      <sheetData sheetId="23"/>
    </sheetDataSet>
  </externalBook>
</externalLink>
</file>

<file path=xl/tables/table1.xml><?xml version="1.0" encoding="utf-8"?>
<table xmlns="http://schemas.openxmlformats.org/spreadsheetml/2006/main" id="1" name="Lista1" displayName="Lista1" ref="B58:B70" totalsRowShown="0" headerRowDxfId="2" dataDxfId="1">
  <autoFilter ref="B58:B70"/>
  <tableColumns count="1">
    <tableColumn id="1" name="mes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BJ446"/>
  <sheetViews>
    <sheetView showGridLines="0" showRowColHeaders="0" showZeros="0" tabSelected="1" showOutlineSymbols="0" zoomScaleNormal="100" workbookViewId="0">
      <pane xSplit="62" topLeftCell="BK1" activePane="topRight" state="frozen"/>
      <selection pane="topRight"/>
    </sheetView>
  </sheetViews>
  <sheetFormatPr baseColWidth="10" defaultRowHeight="12.75"/>
  <cols>
    <col min="1" max="1" width="0" hidden="1" customWidth="1"/>
    <col min="2" max="2" width="5.7109375" style="73" customWidth="1"/>
    <col min="3" max="3" width="2.28515625" customWidth="1"/>
    <col min="4" max="5" width="3.7109375" customWidth="1"/>
    <col min="6" max="6" width="30.7109375" customWidth="1"/>
    <col min="7" max="7" width="15.28515625" customWidth="1"/>
    <col min="8" max="8" width="9.7109375" customWidth="1"/>
    <col min="9" max="9" width="30.7109375" customWidth="1"/>
    <col min="10" max="11" width="10.7109375" customWidth="1"/>
    <col min="12" max="13" width="3.7109375" customWidth="1"/>
    <col min="14" max="14" width="2.28515625" customWidth="1"/>
    <col min="15" max="15" width="5.140625" style="73" customWidth="1"/>
    <col min="16" max="16" width="30.7109375" style="73" customWidth="1"/>
    <col min="17" max="51" width="11.42578125" style="73"/>
  </cols>
  <sheetData>
    <row r="1" spans="2:62" s="73" customFormat="1" ht="39.950000000000003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91"/>
    </row>
    <row r="2" spans="2:62" ht="15" customHeight="1">
      <c r="B2" s="144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91"/>
    </row>
    <row r="3" spans="2:62" ht="15" customHeight="1">
      <c r="B3" s="144"/>
      <c r="C3" s="149"/>
      <c r="D3" s="950"/>
      <c r="E3" s="951"/>
      <c r="F3" s="951"/>
      <c r="G3" s="755"/>
      <c r="H3" s="952"/>
      <c r="I3" s="953"/>
      <c r="J3" s="953"/>
      <c r="K3" s="953"/>
      <c r="L3" s="756"/>
      <c r="M3" s="757"/>
      <c r="N3" s="150"/>
      <c r="O3" s="14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91"/>
    </row>
    <row r="4" spans="2:62" ht="15" customHeight="1">
      <c r="B4" s="144"/>
      <c r="C4" s="149"/>
      <c r="D4" s="759"/>
      <c r="E4" s="955" t="s">
        <v>427</v>
      </c>
      <c r="F4" s="956"/>
      <c r="G4" s="956"/>
      <c r="H4" s="956"/>
      <c r="I4" s="956"/>
      <c r="J4" s="959" t="s">
        <v>438</v>
      </c>
      <c r="K4" s="959"/>
      <c r="L4" s="185"/>
      <c r="M4" s="765"/>
      <c r="N4" s="195"/>
      <c r="O4" s="14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91"/>
    </row>
    <row r="5" spans="2:62" ht="15" customHeight="1">
      <c r="B5" s="144"/>
      <c r="C5" s="149"/>
      <c r="D5" s="759"/>
      <c r="E5" s="957"/>
      <c r="F5" s="958"/>
      <c r="G5" s="958"/>
      <c r="H5" s="958"/>
      <c r="I5" s="958"/>
      <c r="J5" s="960"/>
      <c r="K5" s="960"/>
      <c r="L5" s="186"/>
      <c r="M5" s="765"/>
      <c r="N5" s="195"/>
      <c r="O5" s="14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91"/>
    </row>
    <row r="6" spans="2:62" ht="15" customHeight="1">
      <c r="B6" s="144"/>
      <c r="C6" s="149"/>
      <c r="D6" s="760"/>
      <c r="E6" s="762"/>
      <c r="F6" s="763"/>
      <c r="G6" s="763"/>
      <c r="H6" s="763"/>
      <c r="I6" s="763"/>
      <c r="J6" s="763"/>
      <c r="K6" s="763"/>
      <c r="L6" s="762"/>
      <c r="M6" s="150"/>
      <c r="N6" s="150"/>
      <c r="O6" s="14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91"/>
    </row>
    <row r="7" spans="2:62" s="62" customFormat="1" ht="15" customHeight="1">
      <c r="B7" s="153"/>
      <c r="C7" s="154"/>
      <c r="D7" s="761"/>
      <c r="E7" s="764"/>
      <c r="F7" s="954" t="s">
        <v>428</v>
      </c>
      <c r="G7" s="954"/>
      <c r="H7" s="954"/>
      <c r="I7" s="954"/>
      <c r="J7" s="954"/>
      <c r="K7" s="954"/>
      <c r="L7" s="764"/>
      <c r="M7" s="155"/>
      <c r="N7" s="155"/>
      <c r="O7" s="156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95"/>
    </row>
    <row r="8" spans="2:62" ht="15" customHeight="1">
      <c r="B8" s="144"/>
      <c r="C8" s="149"/>
      <c r="D8" s="760"/>
      <c r="E8" s="762"/>
      <c r="F8" s="954"/>
      <c r="G8" s="954"/>
      <c r="H8" s="954"/>
      <c r="I8" s="954"/>
      <c r="J8" s="954"/>
      <c r="K8" s="954"/>
      <c r="L8" s="762"/>
      <c r="M8" s="150"/>
      <c r="N8" s="150"/>
      <c r="O8" s="14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91"/>
    </row>
    <row r="9" spans="2:62" ht="15" customHeight="1">
      <c r="B9" s="144"/>
      <c r="C9" s="149"/>
      <c r="D9" s="182"/>
      <c r="E9" s="183"/>
      <c r="F9" s="182"/>
      <c r="G9" s="182"/>
      <c r="H9" s="182"/>
      <c r="I9" s="182"/>
      <c r="J9" s="182"/>
      <c r="K9" s="182"/>
      <c r="L9" s="182"/>
      <c r="M9" s="146"/>
      <c r="N9" s="150"/>
      <c r="O9" s="148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91"/>
    </row>
    <row r="10" spans="2:62" s="62" customFormat="1" ht="15" customHeight="1">
      <c r="B10" s="153"/>
      <c r="C10" s="154"/>
      <c r="D10" s="766"/>
      <c r="E10" s="767"/>
      <c r="F10" s="768"/>
      <c r="G10" s="768"/>
      <c r="H10" s="768"/>
      <c r="I10" s="767"/>
      <c r="J10" s="767"/>
      <c r="K10" s="767"/>
      <c r="L10" s="767"/>
      <c r="M10" s="769"/>
      <c r="N10" s="155"/>
      <c r="O10" s="156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95"/>
    </row>
    <row r="11" spans="2:62" ht="14.25">
      <c r="B11" s="160"/>
      <c r="C11" s="161"/>
      <c r="D11" s="770"/>
      <c r="E11" s="771"/>
      <c r="F11" s="772" t="s">
        <v>380</v>
      </c>
      <c r="G11" s="944" t="s">
        <v>367</v>
      </c>
      <c r="H11" s="945"/>
      <c r="I11" s="775" t="s">
        <v>381</v>
      </c>
      <c r="J11" s="771"/>
      <c r="K11" s="771"/>
      <c r="L11" s="771"/>
      <c r="M11" s="162"/>
      <c r="N11" s="162"/>
      <c r="O11" s="163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91"/>
    </row>
    <row r="12" spans="2:62" s="62" customFormat="1" ht="6.95" customHeight="1">
      <c r="B12" s="153"/>
      <c r="C12" s="154"/>
      <c r="D12" s="761"/>
      <c r="E12" s="773"/>
      <c r="F12" s="773"/>
      <c r="G12" s="773"/>
      <c r="H12" s="773"/>
      <c r="I12" s="773"/>
      <c r="J12" s="773"/>
      <c r="K12" s="773"/>
      <c r="L12" s="773"/>
      <c r="M12" s="155"/>
      <c r="N12" s="155"/>
      <c r="O12" s="156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95"/>
    </row>
    <row r="13" spans="2:62">
      <c r="B13" s="144"/>
      <c r="C13" s="149"/>
      <c r="D13" s="760"/>
      <c r="E13" s="260"/>
      <c r="F13" s="772" t="s">
        <v>382</v>
      </c>
      <c r="G13" s="184">
        <v>2025</v>
      </c>
      <c r="H13" s="775" t="s">
        <v>383</v>
      </c>
      <c r="I13" s="260"/>
      <c r="J13" s="260"/>
      <c r="K13" s="260"/>
      <c r="L13" s="260"/>
      <c r="M13" s="150"/>
      <c r="N13" s="150"/>
      <c r="O13" s="148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91"/>
    </row>
    <row r="14" spans="2:62" s="62" customFormat="1" ht="6.95" customHeight="1">
      <c r="B14" s="153"/>
      <c r="C14" s="165"/>
      <c r="D14" s="165"/>
      <c r="E14" s="167"/>
      <c r="F14" s="159"/>
      <c r="G14" s="174"/>
      <c r="H14" s="943"/>
      <c r="I14" s="943"/>
      <c r="J14" s="175"/>
      <c r="K14" s="167"/>
      <c r="L14" s="167"/>
      <c r="M14" s="166"/>
      <c r="N14" s="166"/>
      <c r="O14" s="167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95"/>
    </row>
    <row r="15" spans="2:62">
      <c r="B15" s="144"/>
      <c r="C15" s="165"/>
      <c r="D15" s="165"/>
      <c r="E15" s="167"/>
      <c r="F15" s="772" t="s">
        <v>384</v>
      </c>
      <c r="G15" s="184" t="s">
        <v>368</v>
      </c>
      <c r="H15" s="775" t="s">
        <v>385</v>
      </c>
      <c r="I15" s="776"/>
      <c r="J15" s="777"/>
      <c r="K15" s="167"/>
      <c r="L15" s="167"/>
      <c r="M15" s="166"/>
      <c r="N15" s="166"/>
      <c r="O15" s="16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91"/>
    </row>
    <row r="16" spans="2:62" ht="15" customHeight="1">
      <c r="B16" s="144"/>
      <c r="C16" s="165"/>
      <c r="D16" s="165"/>
      <c r="E16" s="167"/>
      <c r="F16" s="774"/>
      <c r="G16" s="778"/>
      <c r="H16" s="776"/>
      <c r="I16" s="776"/>
      <c r="J16" s="777"/>
      <c r="K16" s="167"/>
      <c r="L16" s="167"/>
      <c r="M16" s="166"/>
      <c r="N16" s="166"/>
      <c r="O16" s="16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91"/>
    </row>
    <row r="17" spans="2:62">
      <c r="B17" s="144"/>
      <c r="C17" s="165"/>
      <c r="D17" s="165"/>
      <c r="E17" s="167"/>
      <c r="F17" s="946" t="s">
        <v>399</v>
      </c>
      <c r="G17" s="946"/>
      <c r="H17" s="946"/>
      <c r="I17" s="946"/>
      <c r="J17" s="946"/>
      <c r="K17" s="946"/>
      <c r="L17" s="167"/>
      <c r="M17" s="166"/>
      <c r="N17" s="166"/>
      <c r="O17" s="16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91"/>
    </row>
    <row r="18" spans="2:62" ht="15" customHeight="1">
      <c r="B18" s="144"/>
      <c r="C18" s="165"/>
      <c r="D18" s="176"/>
      <c r="E18" s="779"/>
      <c r="F18" s="780"/>
      <c r="G18" s="781"/>
      <c r="H18" s="782"/>
      <c r="I18" s="782"/>
      <c r="J18" s="783"/>
      <c r="K18" s="779"/>
      <c r="L18" s="779"/>
      <c r="M18" s="177"/>
      <c r="N18" s="166"/>
      <c r="O18" s="16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91"/>
    </row>
    <row r="19" spans="2:62" ht="15" customHeight="1">
      <c r="B19" s="144"/>
      <c r="C19" s="165"/>
      <c r="D19" s="178"/>
      <c r="E19" s="169"/>
      <c r="F19" s="170"/>
      <c r="G19" s="171"/>
      <c r="H19" s="172"/>
      <c r="I19" s="172"/>
      <c r="J19" s="173"/>
      <c r="K19" s="169"/>
      <c r="L19" s="169"/>
      <c r="M19" s="178"/>
      <c r="N19" s="166"/>
      <c r="O19" s="16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91"/>
    </row>
    <row r="20" spans="2:62" ht="12.75" customHeight="1">
      <c r="B20" s="144"/>
      <c r="C20" s="176"/>
      <c r="D20" s="784"/>
      <c r="E20" s="784"/>
      <c r="F20" s="926"/>
      <c r="G20" s="927"/>
      <c r="H20" s="928"/>
      <c r="I20" s="928"/>
      <c r="J20" s="929"/>
      <c r="K20" s="784"/>
      <c r="L20" s="784"/>
      <c r="M20" s="784"/>
      <c r="N20" s="177"/>
      <c r="O20" s="16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91"/>
    </row>
    <row r="21" spans="2:62" s="62" customFormat="1" ht="12" customHeight="1">
      <c r="B21" s="153"/>
      <c r="C21" s="167"/>
      <c r="D21" s="785"/>
      <c r="E21" s="785"/>
      <c r="F21" s="930"/>
      <c r="G21" s="931"/>
      <c r="H21" s="932"/>
      <c r="I21" s="932"/>
      <c r="J21" s="933"/>
      <c r="K21" s="785"/>
      <c r="L21" s="785"/>
      <c r="M21" s="785"/>
      <c r="N21" s="167"/>
      <c r="O21" s="167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95"/>
    </row>
    <row r="22" spans="2:62" s="62" customFormat="1" ht="7.5" customHeight="1">
      <c r="B22" s="153"/>
      <c r="C22" s="167"/>
      <c r="D22" s="167"/>
      <c r="E22" s="179"/>
      <c r="F22" s="180"/>
      <c r="G22" s="181"/>
      <c r="H22" s="167"/>
      <c r="I22" s="167"/>
      <c r="J22" s="167"/>
      <c r="K22" s="167"/>
      <c r="L22" s="167"/>
      <c r="M22" s="167"/>
      <c r="N22" s="167"/>
      <c r="O22" s="16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95"/>
    </row>
    <row r="23" spans="2:62">
      <c r="B23" s="144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91"/>
    </row>
    <row r="24" spans="2:62" s="73" customFormat="1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91"/>
    </row>
    <row r="25" spans="2:62" s="73" customFormat="1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91"/>
    </row>
    <row r="26" spans="2:62" s="73" customForma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91"/>
    </row>
    <row r="27" spans="2:62" s="73" customForma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91"/>
    </row>
    <row r="28" spans="2:62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91"/>
    </row>
    <row r="29" spans="2:62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91"/>
    </row>
    <row r="30" spans="2:62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91"/>
    </row>
    <row r="31" spans="2:62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91"/>
    </row>
    <row r="32" spans="2:62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91"/>
    </row>
    <row r="33" spans="2:62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91"/>
    </row>
    <row r="34" spans="2:6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91"/>
    </row>
    <row r="35" spans="2:62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91"/>
    </row>
    <row r="36" spans="2:62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91"/>
    </row>
    <row r="37" spans="2:6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91"/>
    </row>
    <row r="38" spans="2:6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91"/>
    </row>
    <row r="39" spans="2:6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91"/>
    </row>
    <row r="40" spans="2:6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91"/>
    </row>
    <row r="41" spans="2:6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91"/>
    </row>
    <row r="42" spans="2:6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91"/>
    </row>
    <row r="43" spans="2:62">
      <c r="B43" s="59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91"/>
    </row>
    <row r="44" spans="2:62">
      <c r="B44" s="5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91"/>
    </row>
    <row r="45" spans="2:62">
      <c r="B45" s="5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91"/>
    </row>
    <row r="46" spans="2:62">
      <c r="B46" s="5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91"/>
    </row>
    <row r="47" spans="2:62">
      <c r="B47" s="5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91"/>
    </row>
    <row r="48" spans="2:62">
      <c r="B48" s="5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91"/>
    </row>
    <row r="49" spans="2:62">
      <c r="B49" s="59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91"/>
    </row>
    <row r="50" spans="2:62">
      <c r="B50" s="59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91"/>
    </row>
    <row r="51" spans="2:62">
      <c r="B51" s="5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91"/>
    </row>
    <row r="52" spans="2:62">
      <c r="B52" s="59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91"/>
    </row>
    <row r="53" spans="2:62">
      <c r="B53" s="5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91"/>
    </row>
    <row r="54" spans="2:62">
      <c r="B54" s="59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91"/>
    </row>
    <row r="55" spans="2:62">
      <c r="B55" s="59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91"/>
    </row>
    <row r="56" spans="2:62">
      <c r="B56" s="5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91"/>
    </row>
    <row r="57" spans="2:62">
      <c r="B57" s="59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91"/>
    </row>
    <row r="58" spans="2:62">
      <c r="B58" s="59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91"/>
    </row>
    <row r="59" spans="2:62">
      <c r="B59" s="59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91"/>
    </row>
    <row r="60" spans="2:62">
      <c r="B60" s="59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91"/>
    </row>
    <row r="61" spans="2:62">
      <c r="B61" s="59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91"/>
    </row>
    <row r="62" spans="2:62">
      <c r="B62" s="5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91"/>
    </row>
    <row r="63" spans="2:62">
      <c r="B63" s="59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91"/>
    </row>
    <row r="64" spans="2:62">
      <c r="B64" s="5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91"/>
    </row>
    <row r="65" spans="2:62">
      <c r="B65" s="59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91"/>
    </row>
    <row r="66" spans="2:62">
      <c r="B66" s="59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91"/>
    </row>
    <row r="67" spans="2:62">
      <c r="B67" s="5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91"/>
    </row>
    <row r="68" spans="2:62">
      <c r="B68" s="59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91"/>
    </row>
    <row r="69" spans="2:62">
      <c r="B69" s="59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91"/>
    </row>
    <row r="70" spans="2:62">
      <c r="B70" s="59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91"/>
    </row>
    <row r="71" spans="2:62">
      <c r="B71" s="59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91"/>
    </row>
    <row r="72" spans="2:62">
      <c r="B72" s="59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91"/>
    </row>
    <row r="73" spans="2:62">
      <c r="B73" s="59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91"/>
    </row>
    <row r="74" spans="2:62">
      <c r="B74" s="59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91"/>
    </row>
    <row r="75" spans="2:62">
      <c r="B75" s="59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91"/>
    </row>
    <row r="76" spans="2:62">
      <c r="B76" s="59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91"/>
    </row>
    <row r="77" spans="2:62">
      <c r="B77" s="5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91"/>
    </row>
    <row r="78" spans="2:62">
      <c r="B78" s="59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91"/>
    </row>
    <row r="79" spans="2:62">
      <c r="B79" s="59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91"/>
    </row>
    <row r="80" spans="2:62">
      <c r="B80" s="59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91"/>
    </row>
    <row r="81" spans="2:62">
      <c r="B81" s="59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91"/>
    </row>
    <row r="82" spans="2:62">
      <c r="B82" s="59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91"/>
    </row>
    <row r="83" spans="2:62">
      <c r="B83" s="59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91"/>
    </row>
    <row r="84" spans="2:62">
      <c r="B84" s="59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91"/>
    </row>
    <row r="85" spans="2:62">
      <c r="B85" s="59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91"/>
    </row>
    <row r="86" spans="2:62">
      <c r="B86" s="59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91"/>
    </row>
    <row r="87" spans="2:62">
      <c r="B87" s="59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91"/>
    </row>
    <row r="88" spans="2:62">
      <c r="B88" s="59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91"/>
    </row>
    <row r="89" spans="2:62">
      <c r="B89" s="59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91"/>
    </row>
    <row r="90" spans="2:62">
      <c r="B90" s="59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91"/>
    </row>
    <row r="91" spans="2:62">
      <c r="B91" s="59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91"/>
    </row>
    <row r="92" spans="2:62">
      <c r="B92" s="59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91"/>
    </row>
    <row r="93" spans="2:62">
      <c r="B93" s="59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91"/>
    </row>
    <row r="94" spans="2:62">
      <c r="B94" s="59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91"/>
    </row>
    <row r="95" spans="2:62">
      <c r="B95" s="59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91"/>
    </row>
    <row r="96" spans="2:62">
      <c r="B96" s="59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91"/>
    </row>
    <row r="97" spans="2:62">
      <c r="B97" s="59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91"/>
    </row>
    <row r="98" spans="2:62">
      <c r="B98" s="59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91"/>
    </row>
    <row r="99" spans="2:62">
      <c r="B99" s="59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91"/>
    </row>
    <row r="100" spans="2:62">
      <c r="B100" s="59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91"/>
    </row>
    <row r="101" spans="2:62">
      <c r="B101" s="59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91"/>
    </row>
    <row r="102" spans="2:62">
      <c r="B102" s="59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91"/>
    </row>
    <row r="103" spans="2:62">
      <c r="B103" s="59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91"/>
    </row>
    <row r="104" spans="2:62">
      <c r="B104" s="59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91"/>
    </row>
    <row r="105" spans="2:62">
      <c r="B105" s="59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91"/>
    </row>
    <row r="106" spans="2:62">
      <c r="B106" s="59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91"/>
    </row>
    <row r="107" spans="2:62">
      <c r="B107" s="59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91"/>
    </row>
    <row r="108" spans="2:62">
      <c r="B108" s="5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91"/>
    </row>
    <row r="109" spans="2:62">
      <c r="B109" s="59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91"/>
    </row>
    <row r="110" spans="2:62">
      <c r="B110" s="59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91"/>
    </row>
    <row r="111" spans="2:62">
      <c r="B111" s="59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91"/>
    </row>
    <row r="112" spans="2:62">
      <c r="B112" s="59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91"/>
    </row>
    <row r="113" spans="2:62">
      <c r="B113" s="59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91"/>
    </row>
    <row r="114" spans="2:62">
      <c r="B114" s="59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91"/>
    </row>
    <row r="115" spans="2:62">
      <c r="B115" s="59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91"/>
    </row>
    <row r="116" spans="2:62">
      <c r="B116" s="59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91"/>
    </row>
    <row r="117" spans="2:62">
      <c r="B117" s="59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91"/>
    </row>
    <row r="118" spans="2:62">
      <c r="B118" s="59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91"/>
    </row>
    <row r="119" spans="2:62">
      <c r="B119" s="59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91"/>
    </row>
    <row r="120" spans="2:62">
      <c r="B120" s="59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91"/>
    </row>
    <row r="121" spans="2:62">
      <c r="B121" s="59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91"/>
    </row>
    <row r="122" spans="2:62">
      <c r="B122" s="59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91"/>
    </row>
    <row r="123" spans="2:62">
      <c r="B123" s="59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91"/>
    </row>
    <row r="124" spans="2:62">
      <c r="B124" s="59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91"/>
    </row>
    <row r="125" spans="2:62">
      <c r="B125" s="59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91"/>
    </row>
    <row r="126" spans="2:62">
      <c r="B126" s="59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91"/>
    </row>
    <row r="127" spans="2:62">
      <c r="B127" s="59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91"/>
    </row>
    <row r="128" spans="2:62">
      <c r="B128" s="59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91"/>
    </row>
    <row r="129" spans="2:62">
      <c r="B129" s="59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91"/>
    </row>
    <row r="130" spans="2:62">
      <c r="B130" s="59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91"/>
    </row>
    <row r="131" spans="2:62">
      <c r="B131" s="59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91"/>
    </row>
    <row r="132" spans="2:62">
      <c r="B132" s="59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91"/>
    </row>
    <row r="133" spans="2:62">
      <c r="B133" s="59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91"/>
    </row>
    <row r="134" spans="2:62">
      <c r="B134" s="59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91"/>
    </row>
    <row r="135" spans="2:62">
      <c r="B135" s="59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91"/>
    </row>
    <row r="136" spans="2:62">
      <c r="B136" s="59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91"/>
    </row>
    <row r="137" spans="2:62">
      <c r="B137" s="59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91"/>
    </row>
    <row r="138" spans="2:62">
      <c r="B138" s="59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91"/>
    </row>
    <row r="139" spans="2:62">
      <c r="B139" s="59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91"/>
    </row>
    <row r="140" spans="2:62">
      <c r="B140" s="59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91"/>
    </row>
    <row r="141" spans="2:62">
      <c r="B141" s="59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91"/>
    </row>
    <row r="142" spans="2:62">
      <c r="B142" s="59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91"/>
    </row>
    <row r="143" spans="2:62">
      <c r="B143" s="59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91"/>
    </row>
    <row r="144" spans="2:62">
      <c r="B144" s="59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91"/>
    </row>
    <row r="145" spans="2:62">
      <c r="B145" s="59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91"/>
    </row>
    <row r="146" spans="2:62">
      <c r="B146" s="59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91"/>
    </row>
    <row r="147" spans="2:62">
      <c r="B147" s="59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91"/>
    </row>
    <row r="148" spans="2:62">
      <c r="B148" s="59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91"/>
    </row>
    <row r="149" spans="2:62">
      <c r="B149" s="59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91"/>
    </row>
    <row r="150" spans="2:62">
      <c r="B150" s="59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91"/>
    </row>
    <row r="151" spans="2:62">
      <c r="B151" s="59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91"/>
    </row>
    <row r="152" spans="2:62">
      <c r="B152" s="59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91"/>
    </row>
    <row r="153" spans="2:62">
      <c r="B153" s="59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91"/>
    </row>
    <row r="154" spans="2:62">
      <c r="B154" s="59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91"/>
    </row>
    <row r="155" spans="2:62">
      <c r="B155" s="59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91"/>
    </row>
    <row r="156" spans="2:62">
      <c r="B156" s="59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91"/>
    </row>
    <row r="157" spans="2:62">
      <c r="B157" s="59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91"/>
    </row>
    <row r="158" spans="2:62">
      <c r="B158" s="59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91"/>
    </row>
    <row r="159" spans="2:62">
      <c r="B159" s="59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91"/>
    </row>
    <row r="160" spans="2:62">
      <c r="B160" s="59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91"/>
    </row>
    <row r="161" spans="2:62">
      <c r="B161" s="59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91"/>
    </row>
    <row r="162" spans="2:62">
      <c r="B162" s="59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91"/>
    </row>
    <row r="163" spans="2:62">
      <c r="B163" s="59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91"/>
    </row>
    <row r="164" spans="2:62">
      <c r="B164" s="59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91"/>
    </row>
    <row r="165" spans="2:62">
      <c r="B165" s="5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91"/>
    </row>
    <row r="166" spans="2:62">
      <c r="B166" s="59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91"/>
    </row>
    <row r="167" spans="2:62">
      <c r="B167" s="59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91"/>
    </row>
    <row r="168" spans="2:62">
      <c r="B168" s="59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91"/>
    </row>
    <row r="169" spans="2:62">
      <c r="B169" s="59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91"/>
    </row>
    <row r="170" spans="2:62">
      <c r="B170" s="59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91"/>
    </row>
    <row r="171" spans="2:62">
      <c r="B171" s="59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91"/>
    </row>
    <row r="172" spans="2:62">
      <c r="B172" s="59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91"/>
    </row>
    <row r="173" spans="2:62">
      <c r="B173" s="59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91"/>
    </row>
    <row r="174" spans="2:62">
      <c r="B174" s="59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91"/>
    </row>
    <row r="175" spans="2:62">
      <c r="B175" s="59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91"/>
    </row>
    <row r="176" spans="2:62">
      <c r="B176" s="59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91"/>
    </row>
    <row r="177" spans="2:62">
      <c r="B177" s="59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91"/>
    </row>
    <row r="178" spans="2:62">
      <c r="B178" s="59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91"/>
    </row>
    <row r="179" spans="2:62">
      <c r="B179" s="59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91"/>
    </row>
    <row r="180" spans="2:62">
      <c r="B180" s="59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91"/>
    </row>
    <row r="181" spans="2:62">
      <c r="B181" s="59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91"/>
    </row>
    <row r="182" spans="2:62">
      <c r="B182" s="59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91"/>
    </row>
    <row r="183" spans="2:62">
      <c r="B183" s="59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91"/>
    </row>
    <row r="184" spans="2:62">
      <c r="B184" s="59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91"/>
    </row>
    <row r="185" spans="2:62">
      <c r="B185" s="59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91"/>
    </row>
    <row r="186" spans="2:62">
      <c r="B186" s="59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91"/>
    </row>
    <row r="187" spans="2:62">
      <c r="B187" s="4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92"/>
      <c r="N187" s="92"/>
      <c r="O187" s="92"/>
      <c r="P187" s="3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91"/>
    </row>
    <row r="188" spans="2:62">
      <c r="B188" s="5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9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91"/>
    </row>
    <row r="189" spans="2:62" ht="8.1" customHeight="1">
      <c r="B189" s="139"/>
      <c r="C189" s="5"/>
      <c r="D189" s="90"/>
      <c r="E189" s="90"/>
      <c r="F189" s="90"/>
      <c r="G189" s="5"/>
      <c r="H189" s="5"/>
      <c r="I189" s="5"/>
      <c r="J189" s="5"/>
      <c r="K189" s="5"/>
      <c r="L189" s="5"/>
      <c r="M189" s="5"/>
      <c r="N189" s="5"/>
      <c r="O189" s="5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91"/>
    </row>
    <row r="190" spans="2:62" ht="24.95" customHeight="1">
      <c r="B190" s="139"/>
      <c r="C190" s="947" t="s">
        <v>386</v>
      </c>
      <c r="D190" s="948"/>
      <c r="E190" s="948"/>
      <c r="F190" s="948"/>
      <c r="G190" s="948"/>
      <c r="H190" s="948"/>
      <c r="I190" s="948"/>
      <c r="J190" s="948"/>
      <c r="K190" s="948"/>
      <c r="L190" s="948"/>
      <c r="M190" s="948"/>
      <c r="N190" s="949"/>
      <c r="O190" s="144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91"/>
    </row>
    <row r="191" spans="2:62">
      <c r="B191" s="139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44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91"/>
    </row>
    <row r="192" spans="2:62" ht="18">
      <c r="B192" s="139"/>
      <c r="C192" s="188"/>
      <c r="D192" s="188"/>
      <c r="E192" s="189"/>
      <c r="F192" s="190"/>
      <c r="G192" s="190"/>
      <c r="H192" s="191"/>
      <c r="I192" s="192"/>
      <c r="J192" s="188"/>
      <c r="K192" s="188"/>
      <c r="L192" s="188"/>
      <c r="M192" s="188"/>
      <c r="N192" s="188"/>
      <c r="O192" s="144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91"/>
    </row>
    <row r="193" spans="2:62" ht="18">
      <c r="B193" s="139"/>
      <c r="C193" s="188"/>
      <c r="D193" s="188"/>
      <c r="E193" s="189"/>
      <c r="F193" s="190"/>
      <c r="G193" s="190"/>
      <c r="H193" s="191"/>
      <c r="I193" s="192"/>
      <c r="J193" s="188"/>
      <c r="K193" s="188"/>
      <c r="L193" s="188"/>
      <c r="M193" s="188"/>
      <c r="N193" s="188"/>
      <c r="O193" s="144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91"/>
    </row>
    <row r="194" spans="2:62" ht="18">
      <c r="B194" s="139"/>
      <c r="C194" s="188"/>
      <c r="D194" s="188"/>
      <c r="E194" s="189"/>
      <c r="F194" s="190"/>
      <c r="G194" s="190"/>
      <c r="H194" s="191"/>
      <c r="I194" s="192"/>
      <c r="J194" s="188"/>
      <c r="K194" s="188"/>
      <c r="L194" s="188"/>
      <c r="M194" s="188"/>
      <c r="N194" s="188"/>
      <c r="O194" s="14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91"/>
    </row>
    <row r="195" spans="2:62" ht="18">
      <c r="B195" s="139"/>
      <c r="C195" s="188"/>
      <c r="D195" s="188"/>
      <c r="E195" s="189"/>
      <c r="F195" s="190"/>
      <c r="G195" s="190"/>
      <c r="H195" s="191"/>
      <c r="I195" s="192"/>
      <c r="J195" s="188"/>
      <c r="K195" s="188"/>
      <c r="L195" s="188"/>
      <c r="M195" s="188"/>
      <c r="N195" s="188"/>
      <c r="O195" s="144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91"/>
    </row>
    <row r="196" spans="2:62" ht="18">
      <c r="B196" s="139"/>
      <c r="C196" s="188"/>
      <c r="D196" s="188"/>
      <c r="E196" s="189"/>
      <c r="F196" s="190"/>
      <c r="G196" s="190"/>
      <c r="H196" s="191"/>
      <c r="I196" s="192"/>
      <c r="J196" s="188"/>
      <c r="K196" s="188"/>
      <c r="L196" s="188"/>
      <c r="M196" s="188"/>
      <c r="N196" s="188"/>
      <c r="O196" s="144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91"/>
    </row>
    <row r="197" spans="2:62" ht="18">
      <c r="B197" s="139"/>
      <c r="C197" s="188"/>
      <c r="D197" s="188"/>
      <c r="E197" s="189"/>
      <c r="F197" s="190"/>
      <c r="G197" s="190"/>
      <c r="H197" s="191"/>
      <c r="I197" s="192"/>
      <c r="J197" s="188"/>
      <c r="K197" s="188"/>
      <c r="L197" s="188"/>
      <c r="M197" s="188"/>
      <c r="N197" s="188"/>
      <c r="O197" s="144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91"/>
    </row>
    <row r="198" spans="2:62" ht="14.25">
      <c r="B198" s="139"/>
      <c r="C198" s="188"/>
      <c r="D198" s="188"/>
      <c r="E198" s="188"/>
      <c r="F198" s="193"/>
      <c r="G198" s="188"/>
      <c r="H198" s="188"/>
      <c r="I198" s="188"/>
      <c r="J198" s="188"/>
      <c r="K198" s="188"/>
      <c r="L198" s="188"/>
      <c r="M198" s="188"/>
      <c r="N198" s="188"/>
      <c r="O198" s="144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91"/>
    </row>
    <row r="199" spans="2:62" ht="14.25">
      <c r="B199" s="139"/>
      <c r="C199" s="188"/>
      <c r="D199" s="188"/>
      <c r="E199" s="188"/>
      <c r="F199" s="193"/>
      <c r="G199" s="188"/>
      <c r="H199" s="188"/>
      <c r="I199" s="188"/>
      <c r="J199" s="188"/>
      <c r="K199" s="188"/>
      <c r="L199" s="188"/>
      <c r="M199" s="188"/>
      <c r="N199" s="188"/>
      <c r="O199" s="144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91"/>
    </row>
    <row r="200" spans="2:62" ht="14.25">
      <c r="B200" s="139"/>
      <c r="C200" s="188"/>
      <c r="D200" s="188"/>
      <c r="E200" s="188"/>
      <c r="F200" s="193"/>
      <c r="G200" s="188"/>
      <c r="H200" s="188"/>
      <c r="I200" s="188"/>
      <c r="J200" s="188"/>
      <c r="K200" s="188"/>
      <c r="L200" s="188"/>
      <c r="M200" s="188"/>
      <c r="N200" s="188"/>
      <c r="O200" s="144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91"/>
    </row>
    <row r="201" spans="2:62" ht="14.25">
      <c r="B201" s="139"/>
      <c r="C201" s="188"/>
      <c r="D201" s="188"/>
      <c r="E201" s="188"/>
      <c r="F201" s="193"/>
      <c r="G201" s="188"/>
      <c r="H201" s="188"/>
      <c r="I201" s="188"/>
      <c r="J201" s="188"/>
      <c r="K201" s="188"/>
      <c r="L201" s="188"/>
      <c r="M201" s="188"/>
      <c r="N201" s="188"/>
      <c r="O201" s="144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91"/>
    </row>
    <row r="202" spans="2:62" ht="8.1" customHeight="1">
      <c r="B202" s="139"/>
      <c r="C202" s="188"/>
      <c r="D202" s="188"/>
      <c r="E202" s="188"/>
      <c r="F202" s="193"/>
      <c r="G202" s="188"/>
      <c r="H202" s="188"/>
      <c r="I202" s="188"/>
      <c r="J202" s="188"/>
      <c r="K202" s="188"/>
      <c r="L202" s="188"/>
      <c r="M202" s="188"/>
      <c r="N202" s="188"/>
      <c r="O202" s="144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91"/>
    </row>
    <row r="203" spans="2:62" ht="14.25">
      <c r="B203" s="59"/>
      <c r="C203" s="5"/>
      <c r="D203" s="5"/>
      <c r="E203" s="5"/>
      <c r="F203" s="61"/>
      <c r="G203" s="5"/>
      <c r="H203" s="5"/>
      <c r="I203" s="5"/>
      <c r="J203" s="5"/>
      <c r="K203" s="5"/>
      <c r="L203" s="5"/>
      <c r="M203" s="5"/>
      <c r="N203" s="5"/>
      <c r="O203" s="59"/>
      <c r="P203" s="3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91"/>
    </row>
    <row r="204" spans="2:62">
      <c r="B204" s="4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6"/>
      <c r="P204" s="3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91"/>
    </row>
    <row r="205" spans="2:62">
      <c r="B205" s="4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6"/>
      <c r="P205" s="3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91"/>
    </row>
    <row r="206" spans="2:62">
      <c r="B206" s="5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9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91"/>
    </row>
    <row r="207" spans="2:62">
      <c r="B207" s="5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9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91"/>
    </row>
    <row r="208" spans="2:62">
      <c r="B208" s="5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9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91"/>
    </row>
    <row r="209" spans="2:62">
      <c r="B209" s="5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9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91"/>
    </row>
    <row r="210" spans="2:62">
      <c r="B210" s="5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9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91"/>
    </row>
    <row r="211" spans="2:62">
      <c r="B211" s="5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9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91"/>
    </row>
    <row r="212" spans="2:62">
      <c r="B212" s="5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9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91"/>
    </row>
    <row r="213" spans="2:62">
      <c r="B213" s="5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9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91"/>
    </row>
    <row r="214" spans="2:62">
      <c r="B214" s="5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9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91"/>
    </row>
    <row r="215" spans="2:62">
      <c r="B215" s="5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9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91"/>
    </row>
    <row r="216" spans="2:62">
      <c r="B216" s="59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9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91"/>
    </row>
    <row r="217" spans="2:62">
      <c r="B217" s="5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91"/>
    </row>
    <row r="218" spans="2:62">
      <c r="B218" s="59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91"/>
    </row>
    <row r="219" spans="2:62">
      <c r="B219" s="5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91"/>
    </row>
    <row r="220" spans="2:62">
      <c r="B220" s="5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91"/>
    </row>
    <row r="221" spans="2:62">
      <c r="B221" s="59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91"/>
    </row>
    <row r="222" spans="2:62" s="73" customFormat="1">
      <c r="B222" s="5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91"/>
    </row>
    <row r="223" spans="2:62" s="73" customFormat="1">
      <c r="B223" s="5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91"/>
    </row>
    <row r="224" spans="2:62" s="73" customFormat="1">
      <c r="B224" s="5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91"/>
    </row>
    <row r="225" spans="2:62" s="73" customFormat="1">
      <c r="B225" s="5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91"/>
    </row>
    <row r="226" spans="2:62" s="73" customFormat="1">
      <c r="B226" s="5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91"/>
    </row>
    <row r="227" spans="2:62" s="73" customFormat="1">
      <c r="B227" s="5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91"/>
    </row>
    <row r="228" spans="2:62" s="73" customFormat="1">
      <c r="B228" s="59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91"/>
    </row>
    <row r="229" spans="2:62" s="73" customFormat="1">
      <c r="B229" s="5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91"/>
    </row>
    <row r="230" spans="2:62" s="73" customFormat="1">
      <c r="B230" s="5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91"/>
    </row>
    <row r="231" spans="2:62" s="73" customFormat="1">
      <c r="B231" s="59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91"/>
    </row>
    <row r="232" spans="2:62" s="73" customFormat="1">
      <c r="B232" s="5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91"/>
    </row>
    <row r="233" spans="2:62" s="73" customFormat="1">
      <c r="B233" s="5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91"/>
    </row>
    <row r="234" spans="2:62" s="73" customFormat="1">
      <c r="B234" s="59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91"/>
    </row>
    <row r="235" spans="2:62" s="73" customFormat="1">
      <c r="B235" s="5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91"/>
    </row>
    <row r="236" spans="2:62" s="73" customForma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91"/>
    </row>
    <row r="237" spans="2:62" s="73" customForma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91"/>
    </row>
    <row r="238" spans="2:62" s="73" customForma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91"/>
    </row>
    <row r="239" spans="2:62" s="73" customForma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91"/>
    </row>
    <row r="240" spans="2:62" s="73" customForma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91"/>
    </row>
    <row r="241" spans="2:62" s="73" customForma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91"/>
    </row>
    <row r="242" spans="2:62" s="73" customForma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91"/>
    </row>
    <row r="243" spans="2:62" s="73" customForma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91"/>
    </row>
    <row r="244" spans="2:62" s="73" customForma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91"/>
    </row>
    <row r="245" spans="2:62" s="73" customForma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91"/>
    </row>
    <row r="246" spans="2:62" s="73" customForma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91"/>
    </row>
    <row r="247" spans="2:62" s="73" customForma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91"/>
    </row>
    <row r="248" spans="2:62" s="73" customForma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91"/>
    </row>
    <row r="249" spans="2:62" s="73" customForma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91"/>
    </row>
    <row r="250" spans="2:62" s="73" customForma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91"/>
    </row>
    <row r="251" spans="2:62" s="73" customForma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91"/>
    </row>
    <row r="252" spans="2:62" s="73" customForma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91"/>
    </row>
    <row r="253" spans="2:62" s="73" customForma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91"/>
    </row>
    <row r="254" spans="2:62" s="73" customForma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91"/>
    </row>
    <row r="255" spans="2:62" s="73" customForma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91"/>
    </row>
    <row r="256" spans="2:62" s="73" customFormat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91"/>
    </row>
    <row r="257" spans="2:62" s="73" customForma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91"/>
    </row>
    <row r="258" spans="2:62" s="73" customForma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91"/>
    </row>
    <row r="259" spans="2:62" s="73" customForma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91"/>
    </row>
    <row r="260" spans="2:62" s="73" customForma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91"/>
    </row>
    <row r="261" spans="2:62" s="73" customForma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91"/>
    </row>
    <row r="262" spans="2:62" s="73" customForma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91"/>
    </row>
    <row r="263" spans="2:62" s="73" customFormat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91"/>
    </row>
    <row r="264" spans="2:62" s="73" customFormat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91"/>
    </row>
    <row r="265" spans="2:62" s="73" customFormat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91"/>
    </row>
    <row r="266" spans="2:62" s="73" customFormat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91"/>
    </row>
    <row r="267" spans="2:62" s="73" customFormat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91"/>
    </row>
    <row r="268" spans="2:62" s="73" customFormat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91"/>
    </row>
    <row r="269" spans="2:62" s="73" customForma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91"/>
    </row>
    <row r="270" spans="2:62" s="73" customFormat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91"/>
    </row>
    <row r="271" spans="2:62" s="73" customFormat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91"/>
    </row>
    <row r="272" spans="2:62" s="73" customFormat="1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91"/>
    </row>
    <row r="273" spans="2:62" s="73" customFormat="1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91"/>
    </row>
    <row r="274" spans="2:62" s="73" customFormat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91"/>
    </row>
    <row r="275" spans="2:62" s="73" customForma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91"/>
    </row>
    <row r="276" spans="2:62" s="73" customFormat="1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91"/>
    </row>
    <row r="277" spans="2:62" s="73" customFormat="1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91"/>
    </row>
    <row r="278" spans="2:62" s="73" customFormat="1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91"/>
    </row>
    <row r="279" spans="2:62" s="73" customFormat="1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91"/>
    </row>
    <row r="280" spans="2:62" s="73" customFormat="1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91"/>
    </row>
    <row r="281" spans="2:62" s="73" customFormat="1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91"/>
    </row>
    <row r="282" spans="2:62" s="73" customFormat="1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91"/>
    </row>
    <row r="283" spans="2:62" s="73" customFormat="1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91"/>
    </row>
    <row r="284" spans="2:62" s="73" customFormat="1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91"/>
    </row>
    <row r="285" spans="2:62" s="73" customFormat="1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91"/>
    </row>
    <row r="286" spans="2:62" s="73" customForma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91"/>
    </row>
    <row r="287" spans="2:62" s="73" customFormat="1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91"/>
    </row>
    <row r="288" spans="2:62" s="73" customForma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91"/>
    </row>
    <row r="289" spans="2:62" s="73" customFormat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91"/>
    </row>
    <row r="290" spans="2:62" s="73" customFormat="1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91"/>
    </row>
    <row r="291" spans="2:62" s="73" customFormat="1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91"/>
    </row>
    <row r="292" spans="2:62" s="73" customFormat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91"/>
    </row>
    <row r="293" spans="2:62" s="73" customFormat="1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91"/>
    </row>
    <row r="294" spans="2:62" s="73" customFormat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91"/>
    </row>
    <row r="295" spans="2:62" s="73" customFormat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91"/>
    </row>
    <row r="296" spans="2:62" s="73" customFormat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91"/>
    </row>
    <row r="297" spans="2:62" s="73" customForma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91"/>
    </row>
    <row r="298" spans="2:62" s="73" customFormat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91"/>
    </row>
    <row r="299" spans="2:62" s="73" customForma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91"/>
    </row>
    <row r="300" spans="2:62" s="73" customFormat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91"/>
    </row>
    <row r="301" spans="2:62" s="73" customFormat="1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91"/>
    </row>
    <row r="302" spans="2:62" s="73" customFormat="1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91"/>
    </row>
    <row r="303" spans="2:62" s="73" customFormat="1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91"/>
    </row>
    <row r="304" spans="2:62" s="73" customFormat="1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91"/>
    </row>
    <row r="305" spans="2:62" s="73" customFormat="1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91"/>
    </row>
    <row r="306" spans="2:62" s="73" customFormat="1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91"/>
    </row>
    <row r="307" spans="2:62" s="73" customFormat="1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91"/>
    </row>
    <row r="308" spans="2:62" s="73" customFormat="1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91"/>
    </row>
    <row r="309" spans="2:62" s="73" customFormat="1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91"/>
    </row>
    <row r="310" spans="2:62" s="73" customFormat="1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91"/>
    </row>
    <row r="311" spans="2:62" s="73" customFormat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91"/>
    </row>
    <row r="312" spans="2:62" s="73" customFormat="1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91"/>
    </row>
    <row r="313" spans="2:62" s="73" customFormat="1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91"/>
    </row>
    <row r="314" spans="2:62" s="73" customFormat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91"/>
    </row>
    <row r="315" spans="2:62" s="73" customForma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91"/>
    </row>
    <row r="316" spans="2:62" s="73" customFormat="1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91"/>
    </row>
    <row r="317" spans="2:62" s="73" customFormat="1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91"/>
    </row>
    <row r="318" spans="2:62" s="73" customFormat="1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91"/>
    </row>
    <row r="319" spans="2:62" s="73" customFormat="1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91"/>
    </row>
    <row r="320" spans="2:62" s="73" customFormat="1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91"/>
    </row>
    <row r="321" spans="2:62" s="73" customFormat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91"/>
    </row>
    <row r="322" spans="2:62" s="73" customFormat="1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91"/>
    </row>
    <row r="323" spans="2:62" s="73" customFormat="1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91"/>
    </row>
    <row r="324" spans="2:62" s="73" customFormat="1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91"/>
    </row>
    <row r="325" spans="2:62" s="73" customFormat="1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91"/>
    </row>
    <row r="326" spans="2:62" s="73" customFormat="1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91"/>
    </row>
    <row r="327" spans="2:62" s="73" customFormat="1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91"/>
    </row>
    <row r="328" spans="2:62" s="73" customForma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91"/>
    </row>
    <row r="329" spans="2:62" s="73" customFormat="1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91"/>
    </row>
    <row r="330" spans="2:62" s="73" customFormat="1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91"/>
    </row>
    <row r="331" spans="2:62" s="73" customFormat="1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91"/>
    </row>
    <row r="332" spans="2:62" s="73" customFormat="1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91"/>
    </row>
    <row r="333" spans="2:62" s="73" customFormat="1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91"/>
    </row>
    <row r="334" spans="2:62" s="73" customFormat="1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91"/>
    </row>
    <row r="335" spans="2:62" s="73" customFormat="1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91"/>
    </row>
    <row r="336" spans="2:62" s="73" customFormat="1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91"/>
    </row>
    <row r="337" spans="2:62" s="73" customFormat="1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91"/>
    </row>
    <row r="338" spans="2:62" s="73" customFormat="1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91"/>
    </row>
    <row r="339" spans="2:62" s="73" customFormat="1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91"/>
    </row>
    <row r="340" spans="2:62" s="73" customFormat="1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91"/>
    </row>
    <row r="341" spans="2:62" s="73" customFormat="1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91"/>
    </row>
    <row r="342" spans="2:62" s="73" customFormat="1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91"/>
    </row>
    <row r="343" spans="2:62" s="73" customFormat="1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91"/>
    </row>
    <row r="344" spans="2:62" s="73" customFormat="1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91"/>
    </row>
    <row r="345" spans="2:62" s="73" customFormat="1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91"/>
    </row>
    <row r="346" spans="2:62" s="73" customFormat="1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91"/>
    </row>
    <row r="347" spans="2:62" s="73" customFormat="1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91"/>
    </row>
    <row r="348" spans="2:62" s="73" customFormat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91"/>
    </row>
    <row r="349" spans="2:62" s="73" customFormat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91"/>
    </row>
    <row r="350" spans="2:62" s="73" customFormat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91"/>
    </row>
    <row r="351" spans="2:62" s="73" customFormat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91"/>
    </row>
    <row r="352" spans="2:62" s="73" customFormat="1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91"/>
    </row>
    <row r="353" spans="2:62" s="73" customFormat="1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91"/>
    </row>
    <row r="354" spans="2:62" s="73" customFormat="1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91"/>
    </row>
    <row r="355" spans="2:62" s="73" customFormat="1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91"/>
    </row>
    <row r="356" spans="2:62" s="73" customFormat="1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91"/>
    </row>
    <row r="357" spans="2:62" s="73" customFormat="1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91"/>
    </row>
    <row r="358" spans="2:62" s="73" customFormat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91"/>
    </row>
    <row r="359" spans="2:62" s="73" customFormat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91"/>
    </row>
    <row r="360" spans="2:62" s="73" customFormat="1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91"/>
    </row>
    <row r="361" spans="2:62" s="73" customFormat="1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91"/>
    </row>
    <row r="362" spans="2:62" s="73" customFormat="1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91"/>
    </row>
    <row r="363" spans="2:62" s="73" customFormat="1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91"/>
    </row>
    <row r="364" spans="2:62" s="73" customFormat="1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91"/>
    </row>
    <row r="365" spans="2:62" s="73" customFormat="1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91"/>
    </row>
    <row r="366" spans="2:62" s="73" customForma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91"/>
    </row>
    <row r="367" spans="2:62" s="73" customFormat="1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91"/>
    </row>
    <row r="368" spans="2:62" s="73" customFormat="1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91"/>
    </row>
    <row r="369" spans="2:62" s="73" customFormat="1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91"/>
    </row>
    <row r="370" spans="2:62" s="73" customFormat="1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91"/>
    </row>
    <row r="371" spans="2:62" s="73" customFormat="1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91"/>
    </row>
    <row r="372" spans="2:62" s="73" customFormat="1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91"/>
    </row>
    <row r="373" spans="2:62" s="73" customFormat="1"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4"/>
    </row>
    <row r="374" spans="2:62" s="73" customFormat="1"/>
    <row r="375" spans="2:62" s="73" customFormat="1"/>
    <row r="376" spans="2:62" s="73" customFormat="1"/>
    <row r="377" spans="2:62" s="73" customFormat="1"/>
    <row r="378" spans="2:62" s="73" customFormat="1"/>
    <row r="379" spans="2:62" s="73" customFormat="1"/>
    <row r="380" spans="2:62" s="73" customFormat="1"/>
    <row r="381" spans="2:62" s="73" customFormat="1"/>
    <row r="382" spans="2:62" s="73" customFormat="1"/>
    <row r="383" spans="2:62" s="73" customFormat="1"/>
    <row r="384" spans="2:62" s="73" customFormat="1"/>
    <row r="385" s="73" customFormat="1"/>
    <row r="386" s="73" customFormat="1"/>
    <row r="387" s="73" customFormat="1"/>
    <row r="388" s="73" customFormat="1"/>
    <row r="389" s="73" customFormat="1"/>
    <row r="390" s="73" customFormat="1"/>
    <row r="391" s="73" customFormat="1"/>
    <row r="392" s="73" customFormat="1"/>
    <row r="393" s="73" customFormat="1"/>
    <row r="394" s="73" customFormat="1"/>
    <row r="395" s="73" customFormat="1"/>
    <row r="396" s="73" customFormat="1"/>
    <row r="397" s="73" customFormat="1"/>
    <row r="398" s="73" customFormat="1"/>
    <row r="399" s="73" customFormat="1"/>
    <row r="400" s="73" customFormat="1"/>
    <row r="401" s="73" customFormat="1"/>
    <row r="402" s="73" customFormat="1"/>
    <row r="403" s="73" customFormat="1"/>
    <row r="404" s="73" customFormat="1"/>
    <row r="405" s="73" customFormat="1"/>
    <row r="406" s="73" customFormat="1"/>
    <row r="407" s="73" customFormat="1"/>
    <row r="408" s="73" customFormat="1"/>
    <row r="409" s="73" customFormat="1"/>
    <row r="410" s="73" customFormat="1"/>
    <row r="411" s="73" customFormat="1"/>
    <row r="412" s="73" customFormat="1"/>
    <row r="413" s="73" customFormat="1"/>
    <row r="414" s="73" customFormat="1"/>
    <row r="415" s="73" customFormat="1"/>
    <row r="416" s="73" customFormat="1"/>
    <row r="417" s="73" customFormat="1"/>
    <row r="418" s="73" customFormat="1"/>
    <row r="419" s="73" customFormat="1"/>
    <row r="420" s="73" customFormat="1"/>
    <row r="421" s="73" customFormat="1"/>
    <row r="422" s="73" customFormat="1"/>
    <row r="423" s="73" customFormat="1"/>
    <row r="424" s="73" customFormat="1"/>
    <row r="425" s="73" customFormat="1"/>
    <row r="426" s="73" customFormat="1"/>
    <row r="427" s="73" customFormat="1"/>
    <row r="428" s="73" customFormat="1"/>
    <row r="429" s="73" customFormat="1"/>
    <row r="430" s="73" customFormat="1"/>
    <row r="431" s="73" customFormat="1"/>
    <row r="432" s="73" customFormat="1"/>
    <row r="433" s="73" customFormat="1"/>
    <row r="434" s="73" customFormat="1"/>
    <row r="435" s="73" customFormat="1"/>
    <row r="436" s="73" customFormat="1"/>
    <row r="437" s="73" customFormat="1"/>
    <row r="438" s="73" customFormat="1"/>
    <row r="439" s="73" customFormat="1"/>
    <row r="440" s="73" customFormat="1"/>
    <row r="441" s="73" customFormat="1"/>
    <row r="442" s="73" customFormat="1"/>
    <row r="443" s="73" customFormat="1"/>
    <row r="444" s="73" customFormat="1"/>
    <row r="445" s="73" customFormat="1"/>
    <row r="446" s="73" customFormat="1"/>
  </sheetData>
  <sheetProtection sheet="1" objects="1" scenarios="1"/>
  <mergeCells count="10">
    <mergeCell ref="H14:I14"/>
    <mergeCell ref="G11:H11"/>
    <mergeCell ref="F17:K17"/>
    <mergeCell ref="C190:N190"/>
    <mergeCell ref="D3:F3"/>
    <mergeCell ref="H3:K3"/>
    <mergeCell ref="F8:K8"/>
    <mergeCell ref="F7:K7"/>
    <mergeCell ref="E4:I5"/>
    <mergeCell ref="J4:K5"/>
  </mergeCells>
  <phoneticPr fontId="2" type="noConversion"/>
  <dataValidations count="1">
    <dataValidation type="list" allowBlank="1" showInputMessage="1" showErrorMessage="1" errorTitle="ERROR" error="ELIGE DE LA LISTA DESPLEGABLE" sqref="G15">
      <formula1>meses</formula1>
    </dataValidation>
  </dataValidations>
  <printOptions horizontalCentered="1" verticalCentered="1"/>
  <pageMargins left="0.78740157480314965" right="0.78740157480314965" top="0.98425196850393704" bottom="0.98425196850393704" header="0" footer="0"/>
  <pageSetup paperSize="9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 enableFormatConditionsCalculation="0">
    <tabColor indexed="13"/>
    <pageSetUpPr autoPageBreaks="0" fitToPage="1"/>
  </sheetPr>
  <dimension ref="A1:BL264"/>
  <sheetViews>
    <sheetView showGridLines="0" showRowColHeaders="0" showZeros="0" showOutlineSymbols="0" zoomScale="75" zoomScaleNormal="75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A5" sqref="A5:A132"/>
    </sheetView>
  </sheetViews>
  <sheetFormatPr baseColWidth="10" defaultRowHeight="12.75"/>
  <cols>
    <col min="1" max="1" width="0" hidden="1" customWidth="1"/>
    <col min="2" max="3" width="2.7109375" customWidth="1"/>
    <col min="4" max="4" width="5.140625" customWidth="1"/>
    <col min="5" max="5" width="32.7109375" customWidth="1"/>
    <col min="6" max="6" width="5.85546875" customWidth="1"/>
    <col min="7" max="11" width="14.7109375" customWidth="1"/>
    <col min="12" max="12" width="15.7109375" customWidth="1"/>
    <col min="13" max="13" width="14.7109375" customWidth="1"/>
    <col min="14" max="14" width="15.7109375" customWidth="1"/>
    <col min="15" max="18" width="14.7109375" customWidth="1"/>
    <col min="19" max="19" width="16.85546875" customWidth="1"/>
    <col min="20" max="20" width="14" customWidth="1"/>
    <col min="21" max="21" width="6.28515625" customWidth="1"/>
    <col min="22" max="22" width="2.7109375" customWidth="1"/>
    <col min="23" max="64" width="11.42578125" style="73"/>
  </cols>
  <sheetData>
    <row r="1" spans="2:56" ht="12.75" customHeight="1">
      <c r="B1" s="98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  <c r="S1" s="222"/>
      <c r="T1" s="222"/>
      <c r="U1" s="222"/>
      <c r="V1" s="22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91"/>
    </row>
    <row r="2" spans="2:56" ht="16.5" customHeight="1">
      <c r="B2" s="98"/>
      <c r="C2" s="521"/>
      <c r="D2" s="214"/>
      <c r="E2" s="1101" t="str">
        <f>INI!$G$11</f>
        <v>MiEMPRESA</v>
      </c>
      <c r="F2" s="1101"/>
      <c r="G2" s="1101"/>
      <c r="H2" s="1104" t="s">
        <v>18</v>
      </c>
      <c r="I2" s="1104"/>
      <c r="J2" s="1104"/>
      <c r="K2" s="963">
        <f>SB!$C$73</f>
        <v>2025</v>
      </c>
      <c r="L2" s="1106" t="s">
        <v>436</v>
      </c>
      <c r="M2" s="1106"/>
      <c r="N2" s="1106"/>
      <c r="O2" s="1107"/>
      <c r="P2" s="707"/>
      <c r="Q2" s="708"/>
      <c r="R2" s="708"/>
      <c r="S2" s="708"/>
      <c r="T2" s="708"/>
      <c r="U2" s="266"/>
      <c r="V2" s="270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91"/>
    </row>
    <row r="3" spans="2:56" ht="16.5" customHeight="1">
      <c r="B3" s="98"/>
      <c r="C3" s="522"/>
      <c r="D3" s="218"/>
      <c r="E3" s="1102"/>
      <c r="F3" s="1102"/>
      <c r="G3" s="1102"/>
      <c r="H3" s="1105"/>
      <c r="I3" s="1105"/>
      <c r="J3" s="1105"/>
      <c r="K3" s="982"/>
      <c r="L3" s="1108"/>
      <c r="M3" s="1108"/>
      <c r="N3" s="1108"/>
      <c r="O3" s="1109"/>
      <c r="P3" s="627"/>
      <c r="Q3" s="475"/>
      <c r="R3" s="682"/>
      <c r="S3" s="682"/>
      <c r="T3" s="682"/>
      <c r="U3" s="222"/>
      <c r="V3" s="22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91"/>
    </row>
    <row r="4" spans="2:56" ht="5.0999999999999996" customHeight="1">
      <c r="B4" s="98"/>
      <c r="C4" s="149"/>
      <c r="D4" s="148"/>
      <c r="E4" s="683"/>
      <c r="F4" s="148"/>
      <c r="G4" s="148"/>
      <c r="H4" s="148"/>
      <c r="I4" s="148"/>
      <c r="J4" s="148"/>
      <c r="K4" s="526"/>
      <c r="L4" s="527"/>
      <c r="M4" s="527"/>
      <c r="N4" s="527"/>
      <c r="O4" s="528"/>
      <c r="P4" s="148"/>
      <c r="Q4" s="148"/>
      <c r="R4" s="188"/>
      <c r="S4" s="188"/>
      <c r="T4" s="188"/>
      <c r="U4" s="188"/>
      <c r="V4" s="22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91"/>
    </row>
    <row r="5" spans="2:56" ht="3.75" customHeight="1">
      <c r="B5" s="98"/>
      <c r="C5" s="804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93"/>
      <c r="P5" s="148"/>
      <c r="Q5" s="148"/>
      <c r="R5" s="188"/>
      <c r="S5" s="188"/>
      <c r="T5" s="188"/>
      <c r="U5" s="188"/>
      <c r="V5" s="22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91"/>
    </row>
    <row r="6" spans="2:56" ht="18.75" customHeight="1">
      <c r="B6" s="98"/>
      <c r="C6" s="811"/>
      <c r="D6" s="787"/>
      <c r="E6" s="1136" t="s">
        <v>281</v>
      </c>
      <c r="F6" s="1136"/>
      <c r="G6" s="1136"/>
      <c r="H6" s="1136"/>
      <c r="I6" s="1136"/>
      <c r="J6" s="1136"/>
      <c r="K6" s="1136"/>
      <c r="L6" s="1136"/>
      <c r="M6" s="1136"/>
      <c r="N6" s="1136"/>
      <c r="O6" s="1137"/>
      <c r="P6" s="315"/>
      <c r="Q6" s="315"/>
      <c r="R6" s="188"/>
      <c r="S6" s="188"/>
      <c r="T6" s="188"/>
      <c r="U6" s="188"/>
      <c r="V6" s="2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91"/>
    </row>
    <row r="7" spans="2:56" ht="6" customHeight="1">
      <c r="B7" s="98"/>
      <c r="C7" s="811"/>
      <c r="D7" s="787"/>
      <c r="E7" s="916"/>
      <c r="F7" s="916"/>
      <c r="G7" s="787"/>
      <c r="H7" s="787"/>
      <c r="I7" s="787"/>
      <c r="J7" s="787"/>
      <c r="K7" s="787"/>
      <c r="L7" s="787"/>
      <c r="M7" s="787"/>
      <c r="N7" s="787"/>
      <c r="O7" s="794"/>
      <c r="P7" s="148"/>
      <c r="Q7" s="148"/>
      <c r="R7" s="188"/>
      <c r="S7" s="188"/>
      <c r="T7" s="188"/>
      <c r="U7" s="188"/>
      <c r="V7" s="22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91"/>
    </row>
    <row r="8" spans="2:56" ht="16.5" customHeight="1">
      <c r="B8" s="98"/>
      <c r="C8" s="811"/>
      <c r="D8" s="787"/>
      <c r="E8" s="1134" t="s">
        <v>282</v>
      </c>
      <c r="F8" s="1134"/>
      <c r="G8" s="1134"/>
      <c r="H8" s="1134"/>
      <c r="I8" s="1134"/>
      <c r="J8" s="1134"/>
      <c r="K8" s="1134"/>
      <c r="L8" s="1134"/>
      <c r="M8" s="1134"/>
      <c r="N8" s="1134"/>
      <c r="O8" s="1135"/>
      <c r="P8" s="918"/>
      <c r="Q8" s="918"/>
      <c r="R8" s="188"/>
      <c r="S8" s="188"/>
      <c r="T8" s="188"/>
      <c r="U8" s="188"/>
      <c r="V8" s="22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91"/>
    </row>
    <row r="9" spans="2:56" ht="18" customHeight="1">
      <c r="B9" s="98"/>
      <c r="C9" s="811"/>
      <c r="D9" s="787"/>
      <c r="E9" s="1126" t="s">
        <v>426</v>
      </c>
      <c r="F9" s="1126"/>
      <c r="G9" s="1126"/>
      <c r="H9" s="1126"/>
      <c r="I9" s="1126"/>
      <c r="J9" s="1126"/>
      <c r="K9" s="1126"/>
      <c r="L9" s="1126"/>
      <c r="M9" s="1126"/>
      <c r="N9" s="1126"/>
      <c r="O9" s="1127"/>
      <c r="P9" s="911"/>
      <c r="Q9" s="911"/>
      <c r="R9" s="188"/>
      <c r="S9" s="188"/>
      <c r="T9" s="188"/>
      <c r="U9" s="188"/>
      <c r="V9" s="22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91"/>
    </row>
    <row r="10" spans="2:56" ht="6" customHeight="1">
      <c r="B10" s="98"/>
      <c r="C10" s="811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94"/>
      <c r="P10" s="148"/>
      <c r="Q10" s="148"/>
      <c r="R10" s="188"/>
      <c r="S10" s="188"/>
      <c r="T10" s="188"/>
      <c r="U10" s="188"/>
      <c r="V10" s="22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91"/>
    </row>
    <row r="11" spans="2:56" ht="3" customHeight="1">
      <c r="B11" s="98"/>
      <c r="C11" s="788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8"/>
      <c r="P11" s="148"/>
      <c r="Q11" s="148"/>
      <c r="R11" s="188"/>
      <c r="S11" s="188"/>
      <c r="T11" s="188"/>
      <c r="U11" s="188"/>
      <c r="V11" s="22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91"/>
    </row>
    <row r="12" spans="2:56" ht="5.0999999999999996" customHeight="1">
      <c r="B12" s="98"/>
      <c r="C12" s="149"/>
      <c r="D12" s="221"/>
      <c r="E12" s="650"/>
      <c r="F12" s="650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  <c r="S12" s="222"/>
      <c r="T12" s="222"/>
      <c r="U12" s="222"/>
      <c r="V12" s="22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91"/>
    </row>
    <row r="13" spans="2:56" ht="12" customHeight="1">
      <c r="B13" s="98"/>
      <c r="C13" s="530"/>
      <c r="D13" s="586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339"/>
      <c r="V13" s="22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91"/>
    </row>
    <row r="14" spans="2:56" ht="19.5">
      <c r="B14" s="98"/>
      <c r="C14" s="705">
        <v>1</v>
      </c>
      <c r="D14" s="589"/>
      <c r="E14" s="1128" t="str">
        <f>INI!$G$11</f>
        <v>MiEMPRESA</v>
      </c>
      <c r="F14" s="1128"/>
      <c r="G14" s="1128"/>
      <c r="H14" s="1131" t="s">
        <v>252</v>
      </c>
      <c r="I14" s="1131"/>
      <c r="J14" s="1131"/>
      <c r="K14" s="1131"/>
      <c r="L14" s="1131"/>
      <c r="M14" s="1131"/>
      <c r="N14" s="1131"/>
      <c r="O14" s="1131"/>
      <c r="P14" s="1131"/>
      <c r="Q14" s="1131"/>
      <c r="R14" s="652"/>
      <c r="S14" s="653">
        <f>SB!$C$73</f>
        <v>2025</v>
      </c>
      <c r="T14" s="653"/>
      <c r="U14" s="209"/>
      <c r="V14" s="22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91"/>
    </row>
    <row r="15" spans="2:56">
      <c r="B15" s="98"/>
      <c r="C15" s="272"/>
      <c r="D15" s="589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209"/>
      <c r="V15" s="223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91"/>
    </row>
    <row r="16" spans="2:56" ht="24.75" customHeight="1">
      <c r="B16" s="98"/>
      <c r="C16" s="272"/>
      <c r="D16" s="589"/>
      <c r="E16" s="684" t="s">
        <v>255</v>
      </c>
      <c r="F16" s="685"/>
      <c r="G16" s="655" t="str">
        <f>SB!C72</f>
        <v>Enero</v>
      </c>
      <c r="H16" s="655" t="str">
        <f>SB!D72</f>
        <v>Febrero</v>
      </c>
      <c r="I16" s="655" t="str">
        <f>SB!E72</f>
        <v>Marzo</v>
      </c>
      <c r="J16" s="655" t="str">
        <f>SB!F72</f>
        <v>Abril</v>
      </c>
      <c r="K16" s="655" t="str">
        <f>SB!G72</f>
        <v>Mayo</v>
      </c>
      <c r="L16" s="655" t="str">
        <f>SB!H72</f>
        <v>Junio</v>
      </c>
      <c r="M16" s="655" t="str">
        <f>SB!I72</f>
        <v>Julio</v>
      </c>
      <c r="N16" s="655" t="str">
        <f>SB!J72</f>
        <v>Agosto</v>
      </c>
      <c r="O16" s="655" t="str">
        <f>SB!K72</f>
        <v>Septiembre</v>
      </c>
      <c r="P16" s="655" t="str">
        <f>SB!L72</f>
        <v>Octubre</v>
      </c>
      <c r="Q16" s="655" t="str">
        <f>SB!M72</f>
        <v>Noviembre</v>
      </c>
      <c r="R16" s="655" t="str">
        <f>SB!N72</f>
        <v>Diciembre</v>
      </c>
      <c r="S16" s="656" t="s">
        <v>11</v>
      </c>
      <c r="T16" s="657" t="s">
        <v>124</v>
      </c>
      <c r="U16" s="209"/>
      <c r="V16" s="22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91"/>
    </row>
    <row r="17" spans="2:56" ht="9.75" customHeight="1">
      <c r="B17" s="98"/>
      <c r="C17" s="272"/>
      <c r="D17" s="658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9"/>
      <c r="V17" s="223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91"/>
    </row>
    <row r="18" spans="2:56" ht="16.5" customHeight="1">
      <c r="B18" s="98"/>
      <c r="C18" s="272"/>
      <c r="D18" s="330"/>
      <c r="E18" s="659" t="s">
        <v>253</v>
      </c>
      <c r="F18" s="659"/>
      <c r="G18" s="660">
        <f>PPT!H12</f>
        <v>25000</v>
      </c>
      <c r="H18" s="660">
        <f>PPT!I12</f>
        <v>150000</v>
      </c>
      <c r="I18" s="660">
        <f>PPT!J12</f>
        <v>340000</v>
      </c>
      <c r="J18" s="660">
        <f>PPT!K12</f>
        <v>450000</v>
      </c>
      <c r="K18" s="660">
        <f>PPT!L12</f>
        <v>213000</v>
      </c>
      <c r="L18" s="660">
        <f>PPT!M12</f>
        <v>189000</v>
      </c>
      <c r="M18" s="660">
        <f>PPT!N12</f>
        <v>290000</v>
      </c>
      <c r="N18" s="660">
        <f>PPT!O12</f>
        <v>320000</v>
      </c>
      <c r="O18" s="660">
        <f>PPT!P12</f>
        <v>650000</v>
      </c>
      <c r="P18" s="660">
        <f>PPT!Q12</f>
        <v>765000</v>
      </c>
      <c r="Q18" s="660">
        <f>PPT!R12</f>
        <v>890000</v>
      </c>
      <c r="R18" s="660">
        <f>PPT!S12</f>
        <v>230000</v>
      </c>
      <c r="S18" s="661">
        <f>SUM(G18:R18)</f>
        <v>4512000</v>
      </c>
      <c r="T18" s="661"/>
      <c r="U18" s="209"/>
      <c r="V18" s="22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91"/>
    </row>
    <row r="19" spans="2:56" ht="15.75" customHeight="1">
      <c r="B19" s="98"/>
      <c r="C19" s="272"/>
      <c r="D19" s="330"/>
      <c r="E19" s="664" t="s">
        <v>51</v>
      </c>
      <c r="F19" s="686"/>
      <c r="G19" s="665">
        <f>PPT!H13</f>
        <v>-750</v>
      </c>
      <c r="H19" s="665">
        <f>PPT!I13</f>
        <v>-4500</v>
      </c>
      <c r="I19" s="665">
        <f>PPT!J13</f>
        <v>-10200</v>
      </c>
      <c r="J19" s="665">
        <f>PPT!K13</f>
        <v>-13500</v>
      </c>
      <c r="K19" s="665">
        <f>PPT!L13</f>
        <v>-6390</v>
      </c>
      <c r="L19" s="665">
        <f>PPT!M13</f>
        <v>-5670</v>
      </c>
      <c r="M19" s="665">
        <f>PPT!N13</f>
        <v>-8700</v>
      </c>
      <c r="N19" s="665">
        <f>PPT!O13</f>
        <v>-9600</v>
      </c>
      <c r="O19" s="665">
        <f>PPT!P13</f>
        <v>-19500</v>
      </c>
      <c r="P19" s="665">
        <f>PPT!Q13</f>
        <v>-22950</v>
      </c>
      <c r="Q19" s="665">
        <f>PPT!R13</f>
        <v>-26700</v>
      </c>
      <c r="R19" s="665">
        <f>PPT!S13</f>
        <v>-6900</v>
      </c>
      <c r="S19" s="687">
        <f>SUM(G19:R19)</f>
        <v>-135360</v>
      </c>
      <c r="T19" s="662">
        <f>IF(S$18=0,0,S19/S$18)</f>
        <v>-0.03</v>
      </c>
      <c r="U19" s="209"/>
      <c r="V19" s="22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91"/>
    </row>
    <row r="20" spans="2:56" ht="14.25">
      <c r="B20" s="98"/>
      <c r="C20" s="272"/>
      <c r="D20" s="330"/>
      <c r="E20" s="659" t="s">
        <v>254</v>
      </c>
      <c r="F20" s="686"/>
      <c r="G20" s="660">
        <f>SUM(G18:G19)</f>
        <v>24250</v>
      </c>
      <c r="H20" s="660">
        <f t="shared" ref="H20:S20" si="0">SUM(H18:H19)</f>
        <v>145500</v>
      </c>
      <c r="I20" s="660">
        <f t="shared" si="0"/>
        <v>329800</v>
      </c>
      <c r="J20" s="660">
        <f t="shared" si="0"/>
        <v>436500</v>
      </c>
      <c r="K20" s="660">
        <f t="shared" si="0"/>
        <v>206610</v>
      </c>
      <c r="L20" s="660">
        <f t="shared" si="0"/>
        <v>183330</v>
      </c>
      <c r="M20" s="660">
        <f t="shared" si="0"/>
        <v>281300</v>
      </c>
      <c r="N20" s="660">
        <f t="shared" si="0"/>
        <v>310400</v>
      </c>
      <c r="O20" s="660">
        <f t="shared" si="0"/>
        <v>630500</v>
      </c>
      <c r="P20" s="660">
        <f t="shared" si="0"/>
        <v>742050</v>
      </c>
      <c r="Q20" s="660">
        <f t="shared" si="0"/>
        <v>863300</v>
      </c>
      <c r="R20" s="660">
        <f t="shared" si="0"/>
        <v>223100</v>
      </c>
      <c r="S20" s="660">
        <f t="shared" si="0"/>
        <v>4376640</v>
      </c>
      <c r="T20" s="662">
        <f>IF(S$18=0,0,S20/S$18)</f>
        <v>0.97</v>
      </c>
      <c r="U20" s="209"/>
      <c r="V20" s="22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91"/>
    </row>
    <row r="21" spans="2:56" ht="14.25">
      <c r="B21" s="98"/>
      <c r="C21" s="272"/>
      <c r="D21" s="330"/>
      <c r="E21" s="664"/>
      <c r="F21" s="686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1"/>
      <c r="T21" s="661"/>
      <c r="U21" s="209"/>
      <c r="V21" s="22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91"/>
    </row>
    <row r="22" spans="2:56" ht="15">
      <c r="B22" s="98"/>
      <c r="C22" s="272"/>
      <c r="D22" s="330"/>
      <c r="E22" s="684" t="s">
        <v>256</v>
      </c>
      <c r="F22" s="685"/>
      <c r="G22" s="655" t="str">
        <f t="shared" ref="G22:S22" si="1">G16</f>
        <v>Enero</v>
      </c>
      <c r="H22" s="655" t="str">
        <f t="shared" si="1"/>
        <v>Febrero</v>
      </c>
      <c r="I22" s="655" t="str">
        <f t="shared" si="1"/>
        <v>Marzo</v>
      </c>
      <c r="J22" s="655" t="str">
        <f t="shared" si="1"/>
        <v>Abril</v>
      </c>
      <c r="K22" s="655" t="str">
        <f t="shared" si="1"/>
        <v>Mayo</v>
      </c>
      <c r="L22" s="655" t="str">
        <f t="shared" si="1"/>
        <v>Junio</v>
      </c>
      <c r="M22" s="655" t="str">
        <f t="shared" si="1"/>
        <v>Julio</v>
      </c>
      <c r="N22" s="655" t="str">
        <f t="shared" si="1"/>
        <v>Agosto</v>
      </c>
      <c r="O22" s="655" t="str">
        <f t="shared" si="1"/>
        <v>Septiembre</v>
      </c>
      <c r="P22" s="655" t="str">
        <f t="shared" si="1"/>
        <v>Octubre</v>
      </c>
      <c r="Q22" s="655" t="str">
        <f t="shared" si="1"/>
        <v>Noviembre</v>
      </c>
      <c r="R22" s="655" t="str">
        <f t="shared" si="1"/>
        <v>Diciembre</v>
      </c>
      <c r="S22" s="688" t="str">
        <f t="shared" si="1"/>
        <v>Total</v>
      </c>
      <c r="T22" s="657" t="s">
        <v>124</v>
      </c>
      <c r="U22" s="209"/>
      <c r="V22" s="22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91"/>
    </row>
    <row r="23" spans="2:56" ht="11.25" customHeight="1">
      <c r="B23" s="98"/>
      <c r="C23" s="272"/>
      <c r="D23" s="330"/>
      <c r="E23" s="664"/>
      <c r="F23" s="686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1"/>
      <c r="T23" s="661"/>
      <c r="U23" s="209"/>
      <c r="V23" s="22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1"/>
    </row>
    <row r="24" spans="2:56" ht="14.25">
      <c r="B24" s="98"/>
      <c r="C24" s="272"/>
      <c r="D24" s="330"/>
      <c r="E24" s="659" t="s">
        <v>43</v>
      </c>
      <c r="F24" s="686"/>
      <c r="G24" s="660">
        <f>'AN1'!H16</f>
        <v>12125</v>
      </c>
      <c r="H24" s="660">
        <f>'AN1'!I16</f>
        <v>72750</v>
      </c>
      <c r="I24" s="660">
        <f>'AN1'!J16</f>
        <v>164900</v>
      </c>
      <c r="J24" s="660">
        <f>'AN1'!K16</f>
        <v>218250</v>
      </c>
      <c r="K24" s="660">
        <f>'AN1'!L16</f>
        <v>103305</v>
      </c>
      <c r="L24" s="660">
        <f>'AN1'!M16</f>
        <v>91665</v>
      </c>
      <c r="M24" s="660">
        <f>'AN1'!N16</f>
        <v>140650</v>
      </c>
      <c r="N24" s="660">
        <f>'AN1'!O16</f>
        <v>155200</v>
      </c>
      <c r="O24" s="660">
        <f>'AN1'!P16</f>
        <v>315250</v>
      </c>
      <c r="P24" s="660">
        <f>'AN1'!Q16</f>
        <v>371025</v>
      </c>
      <c r="Q24" s="660">
        <f>'AN1'!R16</f>
        <v>431650</v>
      </c>
      <c r="R24" s="660">
        <f>'AN1'!S16</f>
        <v>111550</v>
      </c>
      <c r="S24" s="661">
        <f t="shared" ref="S24:S54" si="2">SUM(G24:R24)</f>
        <v>2188320</v>
      </c>
      <c r="T24" s="689">
        <f>IF(S$20=0,0,S24/S$20)</f>
        <v>0.5</v>
      </c>
      <c r="U24" s="209"/>
      <c r="V24" s="22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1"/>
    </row>
    <row r="25" spans="2:56" ht="6" customHeight="1">
      <c r="B25" s="98"/>
      <c r="C25" s="272"/>
      <c r="D25" s="330"/>
      <c r="E25" s="659"/>
      <c r="F25" s="686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1"/>
      <c r="T25" s="661"/>
      <c r="U25" s="209"/>
      <c r="V25" s="22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91"/>
    </row>
    <row r="26" spans="2:56" ht="14.25">
      <c r="B26" s="98"/>
      <c r="C26" s="272"/>
      <c r="D26" s="330"/>
      <c r="E26" s="659" t="s">
        <v>179</v>
      </c>
      <c r="F26" s="686"/>
      <c r="G26" s="660">
        <f>SUM(G27:G28)</f>
        <v>1697.5</v>
      </c>
      <c r="H26" s="660">
        <f>SUM(H27:H28)</f>
        <v>10185</v>
      </c>
      <c r="I26" s="660">
        <f t="shared" ref="I26:R26" si="3">SUM(I27:I28)</f>
        <v>23086</v>
      </c>
      <c r="J26" s="660">
        <f t="shared" si="3"/>
        <v>30555</v>
      </c>
      <c r="K26" s="660">
        <f t="shared" si="3"/>
        <v>14462.7</v>
      </c>
      <c r="L26" s="660">
        <f t="shared" si="3"/>
        <v>12833.1</v>
      </c>
      <c r="M26" s="660">
        <f t="shared" si="3"/>
        <v>19691</v>
      </c>
      <c r="N26" s="660">
        <f t="shared" si="3"/>
        <v>21728</v>
      </c>
      <c r="O26" s="660">
        <f t="shared" si="3"/>
        <v>44135</v>
      </c>
      <c r="P26" s="660">
        <f t="shared" si="3"/>
        <v>51943.5</v>
      </c>
      <c r="Q26" s="660">
        <f t="shared" si="3"/>
        <v>60431</v>
      </c>
      <c r="R26" s="660">
        <f t="shared" si="3"/>
        <v>15617</v>
      </c>
      <c r="S26" s="661">
        <f t="shared" si="2"/>
        <v>306364.79999999999</v>
      </c>
      <c r="T26" s="689">
        <f t="shared" ref="T26:T67" si="4">IF(S$20=0,0,S26/S$20)</f>
        <v>6.9999999999999993E-2</v>
      </c>
      <c r="U26" s="209"/>
      <c r="V26" s="22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91"/>
    </row>
    <row r="27" spans="2:56" ht="14.25">
      <c r="B27" s="98"/>
      <c r="C27" s="272"/>
      <c r="D27" s="330"/>
      <c r="E27" s="664" t="s">
        <v>258</v>
      </c>
      <c r="F27" s="686"/>
      <c r="G27" s="665">
        <f>+PPT!H24</f>
        <v>485</v>
      </c>
      <c r="H27" s="665">
        <f>+PPT!I24</f>
        <v>2910</v>
      </c>
      <c r="I27" s="665">
        <f>+PPT!J24</f>
        <v>6596</v>
      </c>
      <c r="J27" s="665">
        <f>+PPT!K24</f>
        <v>8730</v>
      </c>
      <c r="K27" s="665">
        <f>+PPT!L24</f>
        <v>4132.2</v>
      </c>
      <c r="L27" s="665">
        <f>+PPT!M24</f>
        <v>3666.6</v>
      </c>
      <c r="M27" s="665">
        <f>+PPT!N24</f>
        <v>5626</v>
      </c>
      <c r="N27" s="665">
        <f>+PPT!O24</f>
        <v>6208</v>
      </c>
      <c r="O27" s="665">
        <f>+PPT!P24</f>
        <v>12610</v>
      </c>
      <c r="P27" s="665">
        <f>+PPT!Q24</f>
        <v>14841</v>
      </c>
      <c r="Q27" s="665">
        <f>+PPT!R24</f>
        <v>17266</v>
      </c>
      <c r="R27" s="665">
        <f>+PPT!S24</f>
        <v>4462</v>
      </c>
      <c r="S27" s="687">
        <f t="shared" si="2"/>
        <v>87532.800000000003</v>
      </c>
      <c r="T27" s="662">
        <f t="shared" si="4"/>
        <v>0.02</v>
      </c>
      <c r="U27" s="209"/>
      <c r="V27" s="22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91"/>
    </row>
    <row r="28" spans="2:56" ht="14.25">
      <c r="B28" s="98"/>
      <c r="C28" s="272"/>
      <c r="D28" s="330"/>
      <c r="E28" s="664" t="s">
        <v>259</v>
      </c>
      <c r="F28" s="686"/>
      <c r="G28" s="665">
        <f>+PPT!H37</f>
        <v>1212.5</v>
      </c>
      <c r="H28" s="665">
        <f>+PPT!I37</f>
        <v>7275</v>
      </c>
      <c r="I28" s="665">
        <f>+PPT!J37</f>
        <v>16490</v>
      </c>
      <c r="J28" s="665">
        <f>+PPT!K37</f>
        <v>21825</v>
      </c>
      <c r="K28" s="665">
        <f>+PPT!L37</f>
        <v>10330.5</v>
      </c>
      <c r="L28" s="665">
        <f>+PPT!M37</f>
        <v>9166.5</v>
      </c>
      <c r="M28" s="665">
        <f>+PPT!N37</f>
        <v>14065</v>
      </c>
      <c r="N28" s="665">
        <f>+PPT!O37</f>
        <v>15520</v>
      </c>
      <c r="O28" s="665">
        <f>+PPT!P37</f>
        <v>31525</v>
      </c>
      <c r="P28" s="665">
        <f>+PPT!Q37</f>
        <v>37102.5</v>
      </c>
      <c r="Q28" s="665">
        <f>+PPT!R37</f>
        <v>43165</v>
      </c>
      <c r="R28" s="665">
        <f>+PPT!S37</f>
        <v>11155</v>
      </c>
      <c r="S28" s="687">
        <f t="shared" si="2"/>
        <v>218832</v>
      </c>
      <c r="T28" s="662">
        <f t="shared" si="4"/>
        <v>0.05</v>
      </c>
      <c r="U28" s="209"/>
      <c r="V28" s="22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91"/>
    </row>
    <row r="29" spans="2:56" ht="5.25" customHeight="1">
      <c r="B29" s="98"/>
      <c r="C29" s="272"/>
      <c r="D29" s="330"/>
      <c r="E29" s="664"/>
      <c r="F29" s="686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87"/>
      <c r="T29" s="662"/>
      <c r="U29" s="209"/>
      <c r="V29" s="223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91"/>
    </row>
    <row r="30" spans="2:56" ht="14.25">
      <c r="B30" s="98"/>
      <c r="C30" s="272"/>
      <c r="D30" s="330"/>
      <c r="E30" s="659" t="s">
        <v>257</v>
      </c>
      <c r="F30" s="686"/>
      <c r="G30" s="660">
        <f>SUM(G31:G34)</f>
        <v>35807.5</v>
      </c>
      <c r="H30" s="660">
        <f>SUM(H31:H34)</f>
        <v>41870</v>
      </c>
      <c r="I30" s="660">
        <f t="shared" ref="I30:R30" si="5">SUM(I31:I34)</f>
        <v>51085</v>
      </c>
      <c r="J30" s="660">
        <f t="shared" si="5"/>
        <v>56420</v>
      </c>
      <c r="K30" s="660">
        <f t="shared" si="5"/>
        <v>44925.5</v>
      </c>
      <c r="L30" s="660">
        <f t="shared" si="5"/>
        <v>43761.5</v>
      </c>
      <c r="M30" s="660">
        <f t="shared" si="5"/>
        <v>48660</v>
      </c>
      <c r="N30" s="660">
        <f t="shared" si="5"/>
        <v>50115</v>
      </c>
      <c r="O30" s="660">
        <f t="shared" si="5"/>
        <v>66120</v>
      </c>
      <c r="P30" s="660">
        <f t="shared" si="5"/>
        <v>71697.5</v>
      </c>
      <c r="Q30" s="660">
        <f t="shared" si="5"/>
        <v>77760</v>
      </c>
      <c r="R30" s="660">
        <f t="shared" si="5"/>
        <v>45750</v>
      </c>
      <c r="S30" s="661">
        <f t="shared" si="2"/>
        <v>633972</v>
      </c>
      <c r="T30" s="689">
        <f t="shared" si="4"/>
        <v>0.14485358631278789</v>
      </c>
      <c r="U30" s="209"/>
      <c r="V30" s="22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91"/>
    </row>
    <row r="31" spans="2:56" ht="14.25">
      <c r="B31" s="98"/>
      <c r="C31" s="272"/>
      <c r="D31" s="330"/>
      <c r="E31" s="664" t="s">
        <v>260</v>
      </c>
      <c r="F31" s="686"/>
      <c r="G31" s="665">
        <f>+PPT!H28</f>
        <v>1212.5</v>
      </c>
      <c r="H31" s="665">
        <f>+PPT!I28</f>
        <v>7275</v>
      </c>
      <c r="I31" s="665">
        <f>+PPT!J28</f>
        <v>16490</v>
      </c>
      <c r="J31" s="665">
        <f>+PPT!K28</f>
        <v>21825</v>
      </c>
      <c r="K31" s="665">
        <f>+PPT!L28</f>
        <v>10330.5</v>
      </c>
      <c r="L31" s="665">
        <f>+PPT!M28</f>
        <v>9166.5</v>
      </c>
      <c r="M31" s="665">
        <f>+PPT!N28</f>
        <v>14065</v>
      </c>
      <c r="N31" s="665">
        <f>+PPT!O28</f>
        <v>15520</v>
      </c>
      <c r="O31" s="665">
        <f>+PPT!P28</f>
        <v>31525</v>
      </c>
      <c r="P31" s="665">
        <f>+PPT!Q28</f>
        <v>37102.5</v>
      </c>
      <c r="Q31" s="665">
        <f>+PPT!R28</f>
        <v>43165</v>
      </c>
      <c r="R31" s="665">
        <f>+PPT!S28</f>
        <v>11155</v>
      </c>
      <c r="S31" s="687">
        <f t="shared" si="2"/>
        <v>218832</v>
      </c>
      <c r="T31" s="662">
        <f t="shared" si="4"/>
        <v>0.05</v>
      </c>
      <c r="U31" s="209"/>
      <c r="V31" s="22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91"/>
    </row>
    <row r="32" spans="2:56" ht="14.25">
      <c r="B32" s="98"/>
      <c r="C32" s="272"/>
      <c r="D32" s="330"/>
      <c r="E32" s="664" t="s">
        <v>261</v>
      </c>
      <c r="F32" s="686"/>
      <c r="G32" s="665">
        <f>+PPT!H29</f>
        <v>13450</v>
      </c>
      <c r="H32" s="665">
        <f>+PPT!I29</f>
        <v>13450</v>
      </c>
      <c r="I32" s="665">
        <f>+PPT!J29</f>
        <v>13450</v>
      </c>
      <c r="J32" s="665">
        <f>+PPT!K29</f>
        <v>13450</v>
      </c>
      <c r="K32" s="665">
        <f>+PPT!L29</f>
        <v>13450</v>
      </c>
      <c r="L32" s="665">
        <f>+PPT!M29</f>
        <v>13450</v>
      </c>
      <c r="M32" s="665">
        <f>+PPT!N29</f>
        <v>13450</v>
      </c>
      <c r="N32" s="665">
        <f>+PPT!O29</f>
        <v>13450</v>
      </c>
      <c r="O32" s="665">
        <f>+PPT!P29</f>
        <v>13450</v>
      </c>
      <c r="P32" s="665">
        <f>+PPT!Q29</f>
        <v>13450</v>
      </c>
      <c r="Q32" s="665">
        <f>+PPT!R29</f>
        <v>13450</v>
      </c>
      <c r="R32" s="665">
        <f>+PPT!S29</f>
        <v>13450</v>
      </c>
      <c r="S32" s="687">
        <f t="shared" si="2"/>
        <v>161400</v>
      </c>
      <c r="T32" s="662">
        <f t="shared" si="4"/>
        <v>3.6877604737881112E-2</v>
      </c>
      <c r="U32" s="209"/>
      <c r="V32" s="22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91"/>
    </row>
    <row r="33" spans="2:56" ht="14.25">
      <c r="B33" s="98"/>
      <c r="C33" s="272"/>
      <c r="D33" s="330"/>
      <c r="E33" s="664" t="s">
        <v>262</v>
      </c>
      <c r="F33" s="686"/>
      <c r="G33" s="665">
        <f>+PPT!H30</f>
        <v>5665</v>
      </c>
      <c r="H33" s="665">
        <f>+PPT!I30</f>
        <v>5665</v>
      </c>
      <c r="I33" s="665">
        <f>+PPT!J30</f>
        <v>5665</v>
      </c>
      <c r="J33" s="665">
        <f>+PPT!K30</f>
        <v>5665</v>
      </c>
      <c r="K33" s="665">
        <f>+PPT!L30</f>
        <v>5665</v>
      </c>
      <c r="L33" s="665">
        <f>+PPT!M30</f>
        <v>5665</v>
      </c>
      <c r="M33" s="665">
        <f>+PPT!N30</f>
        <v>5665</v>
      </c>
      <c r="N33" s="665">
        <f>+PPT!O30</f>
        <v>5665</v>
      </c>
      <c r="O33" s="665">
        <f>+PPT!P30</f>
        <v>5665</v>
      </c>
      <c r="P33" s="665">
        <f>+PPT!Q30</f>
        <v>5665</v>
      </c>
      <c r="Q33" s="665">
        <f>+PPT!R30</f>
        <v>5665</v>
      </c>
      <c r="R33" s="665">
        <f>+PPT!S30</f>
        <v>5665</v>
      </c>
      <c r="S33" s="687">
        <f t="shared" si="2"/>
        <v>67980</v>
      </c>
      <c r="T33" s="662">
        <f t="shared" si="4"/>
        <v>1.5532463259486729E-2</v>
      </c>
      <c r="U33" s="209"/>
      <c r="V33" s="22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91"/>
    </row>
    <row r="34" spans="2:56" ht="14.25">
      <c r="B34" s="98"/>
      <c r="C34" s="272"/>
      <c r="D34" s="330"/>
      <c r="E34" s="664" t="s">
        <v>263</v>
      </c>
      <c r="F34" s="686"/>
      <c r="G34" s="665">
        <f>+PPT!H31</f>
        <v>15480</v>
      </c>
      <c r="H34" s="665">
        <f>+PPT!I31</f>
        <v>15480</v>
      </c>
      <c r="I34" s="665">
        <f>+PPT!J31</f>
        <v>15480</v>
      </c>
      <c r="J34" s="665">
        <f>+PPT!K31</f>
        <v>15480</v>
      </c>
      <c r="K34" s="665">
        <f>+PPT!L31</f>
        <v>15480</v>
      </c>
      <c r="L34" s="665">
        <f>+PPT!M31</f>
        <v>15480</v>
      </c>
      <c r="M34" s="665">
        <f>+PPT!N31</f>
        <v>15480</v>
      </c>
      <c r="N34" s="665">
        <f>+PPT!O31</f>
        <v>15480</v>
      </c>
      <c r="O34" s="665">
        <f>+PPT!P31</f>
        <v>15480</v>
      </c>
      <c r="P34" s="665">
        <f>+PPT!Q31</f>
        <v>15480</v>
      </c>
      <c r="Q34" s="665">
        <f>+PPT!R31</f>
        <v>15480</v>
      </c>
      <c r="R34" s="665">
        <f>+PPT!S31</f>
        <v>15480</v>
      </c>
      <c r="S34" s="687">
        <f t="shared" si="2"/>
        <v>185760</v>
      </c>
      <c r="T34" s="662">
        <f t="shared" si="4"/>
        <v>4.2443518315420051E-2</v>
      </c>
      <c r="U34" s="209"/>
      <c r="V34" s="22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91"/>
    </row>
    <row r="35" spans="2:56" ht="8.25" customHeight="1">
      <c r="B35" s="98"/>
      <c r="C35" s="272"/>
      <c r="D35" s="330"/>
      <c r="E35" s="664"/>
      <c r="F35" s="686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87"/>
      <c r="T35" s="662">
        <f t="shared" si="4"/>
        <v>0</v>
      </c>
      <c r="U35" s="209"/>
      <c r="V35" s="22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91"/>
    </row>
    <row r="36" spans="2:56" ht="14.25" customHeight="1">
      <c r="B36" s="98"/>
      <c r="C36" s="272"/>
      <c r="D36" s="330"/>
      <c r="E36" s="659" t="s">
        <v>268</v>
      </c>
      <c r="F36" s="686"/>
      <c r="G36" s="660">
        <f>PPT!H34</f>
        <v>2000</v>
      </c>
      <c r="H36" s="660">
        <f>PPT!I34</f>
        <v>3000</v>
      </c>
      <c r="I36" s="660">
        <f>PPT!J34</f>
        <v>2300</v>
      </c>
      <c r="J36" s="660">
        <f>PPT!K34</f>
        <v>4000</v>
      </c>
      <c r="K36" s="660">
        <f>PPT!L34</f>
        <v>6000</v>
      </c>
      <c r="L36" s="660">
        <f>PPT!M34</f>
        <v>8000</v>
      </c>
      <c r="M36" s="660">
        <f>PPT!N34</f>
        <v>4500</v>
      </c>
      <c r="N36" s="660">
        <f>PPT!O34</f>
        <v>2100</v>
      </c>
      <c r="O36" s="660">
        <f>PPT!P34</f>
        <v>3000</v>
      </c>
      <c r="P36" s="660">
        <f>PPT!Q34</f>
        <v>2000</v>
      </c>
      <c r="Q36" s="660">
        <f>PPT!R34</f>
        <v>1580</v>
      </c>
      <c r="R36" s="660">
        <f>PPT!S34</f>
        <v>3400</v>
      </c>
      <c r="S36" s="661">
        <f t="shared" si="2"/>
        <v>41880</v>
      </c>
      <c r="T36" s="689">
        <f t="shared" si="4"/>
        <v>9.5689844264093011E-3</v>
      </c>
      <c r="U36" s="209"/>
      <c r="V36" s="22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91"/>
    </row>
    <row r="37" spans="2:56" ht="8.25" customHeight="1">
      <c r="B37" s="98"/>
      <c r="C37" s="272"/>
      <c r="D37" s="330"/>
      <c r="E37" s="664"/>
      <c r="F37" s="686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87"/>
      <c r="T37" s="662">
        <f t="shared" si="4"/>
        <v>0</v>
      </c>
      <c r="U37" s="209"/>
      <c r="V37" s="22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91"/>
    </row>
    <row r="38" spans="2:56" ht="14.25">
      <c r="B38" s="98"/>
      <c r="C38" s="272"/>
      <c r="D38" s="330"/>
      <c r="E38" s="659" t="s">
        <v>264</v>
      </c>
      <c r="F38" s="686"/>
      <c r="G38" s="660">
        <f>SUM(G39:G52)</f>
        <v>7586</v>
      </c>
      <c r="H38" s="660">
        <f>SUM(H39:H52)</f>
        <v>7586</v>
      </c>
      <c r="I38" s="660">
        <f t="shared" ref="I38:R38" si="6">SUM(I39:I52)</f>
        <v>7586</v>
      </c>
      <c r="J38" s="660">
        <f t="shared" si="6"/>
        <v>7586</v>
      </c>
      <c r="K38" s="660">
        <f t="shared" si="6"/>
        <v>7586</v>
      </c>
      <c r="L38" s="660">
        <f t="shared" si="6"/>
        <v>7586</v>
      </c>
      <c r="M38" s="660">
        <f t="shared" si="6"/>
        <v>7586</v>
      </c>
      <c r="N38" s="660">
        <f t="shared" si="6"/>
        <v>7586</v>
      </c>
      <c r="O38" s="660">
        <f t="shared" si="6"/>
        <v>7586</v>
      </c>
      <c r="P38" s="660">
        <f t="shared" si="6"/>
        <v>7586</v>
      </c>
      <c r="Q38" s="660">
        <f t="shared" si="6"/>
        <v>7586</v>
      </c>
      <c r="R38" s="660">
        <f t="shared" si="6"/>
        <v>7586</v>
      </c>
      <c r="S38" s="661">
        <f t="shared" si="2"/>
        <v>91032</v>
      </c>
      <c r="T38" s="689">
        <f t="shared" si="4"/>
        <v>2.0799517438034657E-2</v>
      </c>
      <c r="U38" s="209"/>
      <c r="V38" s="22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91"/>
    </row>
    <row r="39" spans="2:56" ht="14.25">
      <c r="B39" s="98"/>
      <c r="C39" s="272"/>
      <c r="D39" s="330"/>
      <c r="E39" s="664" t="s">
        <v>265</v>
      </c>
      <c r="F39" s="686"/>
      <c r="G39" s="665">
        <f>+PPT!H25</f>
        <v>4036</v>
      </c>
      <c r="H39" s="665">
        <f>+PPT!I25</f>
        <v>4036</v>
      </c>
      <c r="I39" s="665">
        <f>+PPT!J25</f>
        <v>4036</v>
      </c>
      <c r="J39" s="665">
        <f>+PPT!K25</f>
        <v>4036</v>
      </c>
      <c r="K39" s="665">
        <f>+PPT!L25</f>
        <v>4036</v>
      </c>
      <c r="L39" s="665">
        <f>+PPT!M25</f>
        <v>4036</v>
      </c>
      <c r="M39" s="665">
        <f>+PPT!N25</f>
        <v>4036</v>
      </c>
      <c r="N39" s="665">
        <f>+PPT!O25</f>
        <v>4036</v>
      </c>
      <c r="O39" s="665">
        <f>+PPT!P25</f>
        <v>4036</v>
      </c>
      <c r="P39" s="665">
        <f>+PPT!Q25</f>
        <v>4036</v>
      </c>
      <c r="Q39" s="665">
        <f>+PPT!R25</f>
        <v>4036</v>
      </c>
      <c r="R39" s="665">
        <f>+PPT!S25</f>
        <v>4036</v>
      </c>
      <c r="S39" s="687">
        <f t="shared" si="2"/>
        <v>48432</v>
      </c>
      <c r="T39" s="662">
        <f t="shared" si="4"/>
        <v>1.1066023250712875E-2</v>
      </c>
      <c r="U39" s="209"/>
      <c r="V39" s="22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91"/>
    </row>
    <row r="40" spans="2:56" ht="14.25">
      <c r="B40" s="98"/>
      <c r="C40" s="272"/>
      <c r="D40" s="330"/>
      <c r="E40" s="664" t="s">
        <v>269</v>
      </c>
      <c r="F40" s="686"/>
      <c r="G40" s="665">
        <f>PPT!H35</f>
        <v>200</v>
      </c>
      <c r="H40" s="665">
        <f>PPT!I35</f>
        <v>200</v>
      </c>
      <c r="I40" s="665">
        <f>PPT!J35</f>
        <v>200</v>
      </c>
      <c r="J40" s="665">
        <f>PPT!K35</f>
        <v>200</v>
      </c>
      <c r="K40" s="665">
        <f>PPT!L35</f>
        <v>200</v>
      </c>
      <c r="L40" s="665">
        <f>PPT!M35</f>
        <v>200</v>
      </c>
      <c r="M40" s="665">
        <f>PPT!N35</f>
        <v>200</v>
      </c>
      <c r="N40" s="665">
        <f>PPT!O35</f>
        <v>200</v>
      </c>
      <c r="O40" s="665">
        <f>PPT!P35</f>
        <v>200</v>
      </c>
      <c r="P40" s="665">
        <f>PPT!Q35</f>
        <v>200</v>
      </c>
      <c r="Q40" s="665">
        <f>PPT!R35</f>
        <v>200</v>
      </c>
      <c r="R40" s="665">
        <f>PPT!S35</f>
        <v>200</v>
      </c>
      <c r="S40" s="687">
        <f t="shared" si="2"/>
        <v>2400</v>
      </c>
      <c r="T40" s="662">
        <f t="shared" si="4"/>
        <v>5.4836586970826936E-4</v>
      </c>
      <c r="U40" s="209"/>
      <c r="V40" s="22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91"/>
    </row>
    <row r="41" spans="2:56" ht="14.25">
      <c r="B41" s="98"/>
      <c r="C41" s="272"/>
      <c r="D41" s="330"/>
      <c r="E41" s="664" t="s">
        <v>270</v>
      </c>
      <c r="F41" s="686"/>
      <c r="G41" s="665">
        <f>PPT!H36</f>
        <v>1300</v>
      </c>
      <c r="H41" s="665">
        <f>PPT!I36</f>
        <v>1300</v>
      </c>
      <c r="I41" s="665">
        <f>PPT!J36</f>
        <v>1300</v>
      </c>
      <c r="J41" s="665">
        <f>PPT!K36</f>
        <v>1300</v>
      </c>
      <c r="K41" s="665">
        <f>PPT!L36</f>
        <v>1300</v>
      </c>
      <c r="L41" s="665">
        <f>PPT!M36</f>
        <v>1300</v>
      </c>
      <c r="M41" s="665">
        <f>PPT!N36</f>
        <v>1300</v>
      </c>
      <c r="N41" s="665">
        <f>PPT!O36</f>
        <v>1300</v>
      </c>
      <c r="O41" s="665">
        <f>PPT!P36</f>
        <v>1300</v>
      </c>
      <c r="P41" s="665">
        <f>PPT!Q36</f>
        <v>1300</v>
      </c>
      <c r="Q41" s="665">
        <f>PPT!R36</f>
        <v>1300</v>
      </c>
      <c r="R41" s="665">
        <f>PPT!S36</f>
        <v>1300</v>
      </c>
      <c r="S41" s="687">
        <f t="shared" si="2"/>
        <v>15600</v>
      </c>
      <c r="T41" s="662">
        <f t="shared" si="4"/>
        <v>3.564378153103751E-3</v>
      </c>
      <c r="U41" s="209"/>
      <c r="V41" s="22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91"/>
    </row>
    <row r="42" spans="2:56" ht="14.25">
      <c r="B42" s="98"/>
      <c r="C42" s="272"/>
      <c r="D42" s="330"/>
      <c r="E42" s="690" t="str">
        <f>+PPT!E40</f>
        <v>Alquileres</v>
      </c>
      <c r="F42" s="686"/>
      <c r="G42" s="665">
        <f>+PPT!H40</f>
        <v>800</v>
      </c>
      <c r="H42" s="665">
        <f>+PPT!I40</f>
        <v>800</v>
      </c>
      <c r="I42" s="665">
        <f>+PPT!J40</f>
        <v>800</v>
      </c>
      <c r="J42" s="665">
        <f>+PPT!K40</f>
        <v>800</v>
      </c>
      <c r="K42" s="665">
        <f>+PPT!L40</f>
        <v>800</v>
      </c>
      <c r="L42" s="665">
        <f>+PPT!M40</f>
        <v>800</v>
      </c>
      <c r="M42" s="665">
        <f>+PPT!N40</f>
        <v>800</v>
      </c>
      <c r="N42" s="665">
        <f>+PPT!O40</f>
        <v>800</v>
      </c>
      <c r="O42" s="665">
        <f>+PPT!P40</f>
        <v>800</v>
      </c>
      <c r="P42" s="665">
        <f>+PPT!Q40</f>
        <v>800</v>
      </c>
      <c r="Q42" s="665">
        <f>+PPT!R40</f>
        <v>800</v>
      </c>
      <c r="R42" s="665">
        <f>+PPT!S40</f>
        <v>800</v>
      </c>
      <c r="S42" s="687">
        <f t="shared" si="2"/>
        <v>9600</v>
      </c>
      <c r="T42" s="662">
        <f t="shared" si="4"/>
        <v>2.1934634788330775E-3</v>
      </c>
      <c r="U42" s="209"/>
      <c r="V42" s="22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91"/>
    </row>
    <row r="43" spans="2:56" ht="14.25">
      <c r="B43" s="98"/>
      <c r="C43" s="272"/>
      <c r="D43" s="330"/>
      <c r="E43" s="690" t="str">
        <f>+PPT!E41</f>
        <v>Suministros</v>
      </c>
      <c r="F43" s="686"/>
      <c r="G43" s="665">
        <f>+PPT!H41</f>
        <v>150</v>
      </c>
      <c r="H43" s="665">
        <f>+PPT!I41</f>
        <v>150</v>
      </c>
      <c r="I43" s="665">
        <f>+PPT!J41</f>
        <v>150</v>
      </c>
      <c r="J43" s="665">
        <f>+PPT!K41</f>
        <v>150</v>
      </c>
      <c r="K43" s="665">
        <f>+PPT!L41</f>
        <v>150</v>
      </c>
      <c r="L43" s="665">
        <f>+PPT!M41</f>
        <v>150</v>
      </c>
      <c r="M43" s="665">
        <f>+PPT!N41</f>
        <v>150</v>
      </c>
      <c r="N43" s="665">
        <f>+PPT!O41</f>
        <v>150</v>
      </c>
      <c r="O43" s="665">
        <f>+PPT!P41</f>
        <v>150</v>
      </c>
      <c r="P43" s="665">
        <f>+PPT!Q41</f>
        <v>150</v>
      </c>
      <c r="Q43" s="665">
        <f>+PPT!R41</f>
        <v>150</v>
      </c>
      <c r="R43" s="665">
        <f>+PPT!S41</f>
        <v>150</v>
      </c>
      <c r="S43" s="687">
        <f t="shared" si="2"/>
        <v>1800</v>
      </c>
      <c r="T43" s="662">
        <f t="shared" si="4"/>
        <v>4.11274402281202E-4</v>
      </c>
      <c r="U43" s="209"/>
      <c r="V43" s="22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91"/>
    </row>
    <row r="44" spans="2:56" ht="14.25">
      <c r="B44" s="98"/>
      <c r="C44" s="272"/>
      <c r="D44" s="330"/>
      <c r="E44" s="690" t="str">
        <f>+PPT!E42</f>
        <v>Mantenimiento</v>
      </c>
      <c r="F44" s="686"/>
      <c r="G44" s="665">
        <f>+PPT!H42</f>
        <v>200</v>
      </c>
      <c r="H44" s="665">
        <f>+PPT!I42</f>
        <v>200</v>
      </c>
      <c r="I44" s="665">
        <f>+PPT!J42</f>
        <v>200</v>
      </c>
      <c r="J44" s="665">
        <f>+PPT!K42</f>
        <v>200</v>
      </c>
      <c r="K44" s="665">
        <f>+PPT!L42</f>
        <v>200</v>
      </c>
      <c r="L44" s="665">
        <f>+PPT!M42</f>
        <v>200</v>
      </c>
      <c r="M44" s="665">
        <f>+PPT!N42</f>
        <v>200</v>
      </c>
      <c r="N44" s="665">
        <f>+PPT!O42</f>
        <v>200</v>
      </c>
      <c r="O44" s="665">
        <f>+PPT!P42</f>
        <v>200</v>
      </c>
      <c r="P44" s="665">
        <f>+PPT!Q42</f>
        <v>200</v>
      </c>
      <c r="Q44" s="665">
        <f>+PPT!R42</f>
        <v>200</v>
      </c>
      <c r="R44" s="665">
        <f>+PPT!S42</f>
        <v>200</v>
      </c>
      <c r="S44" s="687">
        <f t="shared" si="2"/>
        <v>2400</v>
      </c>
      <c r="T44" s="662">
        <f t="shared" si="4"/>
        <v>5.4836586970826936E-4</v>
      </c>
      <c r="U44" s="209"/>
      <c r="V44" s="22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91"/>
    </row>
    <row r="45" spans="2:56" ht="14.25">
      <c r="B45" s="98"/>
      <c r="C45" s="272"/>
      <c r="D45" s="330"/>
      <c r="E45" s="690" t="str">
        <f>+PPT!E43</f>
        <v>Material Oficina</v>
      </c>
      <c r="F45" s="686"/>
      <c r="G45" s="665">
        <f>+PPT!H43</f>
        <v>100</v>
      </c>
      <c r="H45" s="665">
        <f>+PPT!I43</f>
        <v>100</v>
      </c>
      <c r="I45" s="665">
        <f>+PPT!J43</f>
        <v>100</v>
      </c>
      <c r="J45" s="665">
        <f>+PPT!K43</f>
        <v>100</v>
      </c>
      <c r="K45" s="665">
        <f>+PPT!L43</f>
        <v>100</v>
      </c>
      <c r="L45" s="665">
        <f>+PPT!M43</f>
        <v>100</v>
      </c>
      <c r="M45" s="665">
        <f>+PPT!N43</f>
        <v>100</v>
      </c>
      <c r="N45" s="665">
        <f>+PPT!O43</f>
        <v>100</v>
      </c>
      <c r="O45" s="665">
        <f>+PPT!P43</f>
        <v>100</v>
      </c>
      <c r="P45" s="665">
        <f>+PPT!Q43</f>
        <v>100</v>
      </c>
      <c r="Q45" s="665">
        <f>+PPT!R43</f>
        <v>100</v>
      </c>
      <c r="R45" s="665">
        <f>+PPT!S43</f>
        <v>100</v>
      </c>
      <c r="S45" s="687">
        <f t="shared" si="2"/>
        <v>1200</v>
      </c>
      <c r="T45" s="662">
        <f t="shared" si="4"/>
        <v>2.7418293485413468E-4</v>
      </c>
      <c r="U45" s="209"/>
      <c r="V45" s="22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91"/>
    </row>
    <row r="46" spans="2:56" ht="14.25">
      <c r="B46" s="98"/>
      <c r="C46" s="272"/>
      <c r="D46" s="330"/>
      <c r="E46" s="690" t="str">
        <f>+PPT!E44</f>
        <v>Tributos</v>
      </c>
      <c r="F46" s="686"/>
      <c r="G46" s="665">
        <f>+PPT!H44</f>
        <v>50</v>
      </c>
      <c r="H46" s="665">
        <f>+PPT!I44</f>
        <v>50</v>
      </c>
      <c r="I46" s="665">
        <f>+PPT!J44</f>
        <v>50</v>
      </c>
      <c r="J46" s="665">
        <f>+PPT!K44</f>
        <v>50</v>
      </c>
      <c r="K46" s="665">
        <f>+PPT!L44</f>
        <v>50</v>
      </c>
      <c r="L46" s="665">
        <f>+PPT!M44</f>
        <v>50</v>
      </c>
      <c r="M46" s="665">
        <f>+PPT!N44</f>
        <v>50</v>
      </c>
      <c r="N46" s="665">
        <f>+PPT!O44</f>
        <v>50</v>
      </c>
      <c r="O46" s="665">
        <f>+PPT!P44</f>
        <v>50</v>
      </c>
      <c r="P46" s="665">
        <f>+PPT!Q44</f>
        <v>50</v>
      </c>
      <c r="Q46" s="665">
        <f>+PPT!R44</f>
        <v>50</v>
      </c>
      <c r="R46" s="665">
        <f>+PPT!S44</f>
        <v>50</v>
      </c>
      <c r="S46" s="687">
        <f t="shared" si="2"/>
        <v>600</v>
      </c>
      <c r="T46" s="662">
        <f t="shared" si="4"/>
        <v>1.3709146742706734E-4</v>
      </c>
      <c r="U46" s="209"/>
      <c r="V46" s="22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91"/>
    </row>
    <row r="47" spans="2:56" ht="14.25">
      <c r="B47" s="98"/>
      <c r="C47" s="272"/>
      <c r="D47" s="330"/>
      <c r="E47" s="690" t="str">
        <f>+PPT!E45</f>
        <v>Transportes</v>
      </c>
      <c r="F47" s="686"/>
      <c r="G47" s="665">
        <f>+PPT!H45</f>
        <v>200</v>
      </c>
      <c r="H47" s="665">
        <f>+PPT!I45</f>
        <v>200</v>
      </c>
      <c r="I47" s="665">
        <f>+PPT!J45</f>
        <v>200</v>
      </c>
      <c r="J47" s="665">
        <f>+PPT!K45</f>
        <v>200</v>
      </c>
      <c r="K47" s="665">
        <f>+PPT!L45</f>
        <v>200</v>
      </c>
      <c r="L47" s="665">
        <f>+PPT!M45</f>
        <v>200</v>
      </c>
      <c r="M47" s="665">
        <f>+PPT!N45</f>
        <v>200</v>
      </c>
      <c r="N47" s="665">
        <f>+PPT!O45</f>
        <v>200</v>
      </c>
      <c r="O47" s="665">
        <f>+PPT!P45</f>
        <v>200</v>
      </c>
      <c r="P47" s="665">
        <f>+PPT!Q45</f>
        <v>200</v>
      </c>
      <c r="Q47" s="665">
        <f>+PPT!R45</f>
        <v>200</v>
      </c>
      <c r="R47" s="665">
        <f>+PPT!S45</f>
        <v>200</v>
      </c>
      <c r="S47" s="687">
        <f t="shared" si="2"/>
        <v>2400</v>
      </c>
      <c r="T47" s="662">
        <f t="shared" si="4"/>
        <v>5.4836586970826936E-4</v>
      </c>
      <c r="U47" s="209"/>
      <c r="V47" s="22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91"/>
    </row>
    <row r="48" spans="2:56" ht="14.25">
      <c r="B48" s="98"/>
      <c r="C48" s="272"/>
      <c r="D48" s="330"/>
      <c r="E48" s="690" t="str">
        <f>+PPT!E46</f>
        <v>Viajes y varios</v>
      </c>
      <c r="F48" s="686"/>
      <c r="G48" s="665">
        <f>+PPT!H46</f>
        <v>300</v>
      </c>
      <c r="H48" s="665">
        <f>+PPT!I46</f>
        <v>300</v>
      </c>
      <c r="I48" s="665">
        <f>+PPT!J46</f>
        <v>300</v>
      </c>
      <c r="J48" s="665">
        <f>+PPT!K46</f>
        <v>300</v>
      </c>
      <c r="K48" s="665">
        <f>+PPT!L46</f>
        <v>300</v>
      </c>
      <c r="L48" s="665">
        <f>+PPT!M46</f>
        <v>300</v>
      </c>
      <c r="M48" s="665">
        <f>+PPT!N46</f>
        <v>300</v>
      </c>
      <c r="N48" s="665">
        <f>+PPT!O46</f>
        <v>300</v>
      </c>
      <c r="O48" s="665">
        <f>+PPT!P46</f>
        <v>300</v>
      </c>
      <c r="P48" s="665">
        <f>+PPT!Q46</f>
        <v>300</v>
      </c>
      <c r="Q48" s="665">
        <f>+PPT!R46</f>
        <v>300</v>
      </c>
      <c r="R48" s="665">
        <f>+PPT!S46</f>
        <v>300</v>
      </c>
      <c r="S48" s="687">
        <f t="shared" si="2"/>
        <v>3600</v>
      </c>
      <c r="T48" s="662">
        <f t="shared" si="4"/>
        <v>8.2254880456240399E-4</v>
      </c>
      <c r="U48" s="209"/>
      <c r="V48" s="22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91"/>
    </row>
    <row r="49" spans="2:56" ht="14.25">
      <c r="B49" s="98"/>
      <c r="C49" s="272"/>
      <c r="D49" s="330"/>
      <c r="E49" s="690" t="str">
        <f>+PPT!E47</f>
        <v>Asesorías</v>
      </c>
      <c r="F49" s="686"/>
      <c r="G49" s="665">
        <f>+PPT!H47</f>
        <v>200</v>
      </c>
      <c r="H49" s="665">
        <f>+PPT!I47</f>
        <v>200</v>
      </c>
      <c r="I49" s="665">
        <f>+PPT!J47</f>
        <v>200</v>
      </c>
      <c r="J49" s="665">
        <f>+PPT!K47</f>
        <v>200</v>
      </c>
      <c r="K49" s="665">
        <f>+PPT!L47</f>
        <v>200</v>
      </c>
      <c r="L49" s="665">
        <f>+PPT!M47</f>
        <v>200</v>
      </c>
      <c r="M49" s="665">
        <f>+PPT!N47</f>
        <v>200</v>
      </c>
      <c r="N49" s="665">
        <f>+PPT!O47</f>
        <v>200</v>
      </c>
      <c r="O49" s="665">
        <f>+PPT!P47</f>
        <v>200</v>
      </c>
      <c r="P49" s="665">
        <f>+PPT!Q47</f>
        <v>200</v>
      </c>
      <c r="Q49" s="665">
        <f>+PPT!R47</f>
        <v>200</v>
      </c>
      <c r="R49" s="665">
        <f>+PPT!S47</f>
        <v>200</v>
      </c>
      <c r="S49" s="687">
        <f t="shared" si="2"/>
        <v>2400</v>
      </c>
      <c r="T49" s="662">
        <f t="shared" si="4"/>
        <v>5.4836586970826936E-4</v>
      </c>
      <c r="U49" s="209"/>
      <c r="V49" s="22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91"/>
    </row>
    <row r="50" spans="2:56" ht="14.25">
      <c r="B50" s="98"/>
      <c r="C50" s="272"/>
      <c r="D50" s="330"/>
      <c r="E50" s="690" t="str">
        <f>+PPT!E48</f>
        <v xml:space="preserve">Otro </v>
      </c>
      <c r="F50" s="686"/>
      <c r="G50" s="665">
        <f>+PPT!H48</f>
        <v>50</v>
      </c>
      <c r="H50" s="665">
        <f>+PPT!I48</f>
        <v>50</v>
      </c>
      <c r="I50" s="665">
        <f>+PPT!J48</f>
        <v>50</v>
      </c>
      <c r="J50" s="665">
        <f>+PPT!K48</f>
        <v>50</v>
      </c>
      <c r="K50" s="665">
        <f>+PPT!L48</f>
        <v>50</v>
      </c>
      <c r="L50" s="665">
        <f>+PPT!M48</f>
        <v>50</v>
      </c>
      <c r="M50" s="665">
        <f>+PPT!N48</f>
        <v>50</v>
      </c>
      <c r="N50" s="665">
        <f>+PPT!O48</f>
        <v>50</v>
      </c>
      <c r="O50" s="665">
        <f>+PPT!P48</f>
        <v>50</v>
      </c>
      <c r="P50" s="665">
        <f>+PPT!Q48</f>
        <v>50</v>
      </c>
      <c r="Q50" s="665">
        <f>+PPT!R48</f>
        <v>50</v>
      </c>
      <c r="R50" s="665">
        <f>+PPT!S48</f>
        <v>50</v>
      </c>
      <c r="S50" s="687">
        <f t="shared" si="2"/>
        <v>600</v>
      </c>
      <c r="T50" s="662">
        <f t="shared" si="4"/>
        <v>1.3709146742706734E-4</v>
      </c>
      <c r="U50" s="209"/>
      <c r="V50" s="22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91"/>
    </row>
    <row r="51" spans="2:56" ht="14.25">
      <c r="B51" s="98"/>
      <c r="C51" s="272"/>
      <c r="D51" s="330"/>
      <c r="E51" s="690" t="str">
        <f>+PPT!E49</f>
        <v>Otro</v>
      </c>
      <c r="F51" s="686"/>
      <c r="G51" s="665">
        <f>+PPT!H49</f>
        <v>0</v>
      </c>
      <c r="H51" s="665">
        <f>+PPT!I49</f>
        <v>0</v>
      </c>
      <c r="I51" s="665">
        <f>+PPT!J49</f>
        <v>0</v>
      </c>
      <c r="J51" s="665">
        <f>+PPT!K49</f>
        <v>0</v>
      </c>
      <c r="K51" s="665">
        <f>+PPT!L49</f>
        <v>0</v>
      </c>
      <c r="L51" s="665">
        <f>+PPT!M49</f>
        <v>0</v>
      </c>
      <c r="M51" s="665">
        <f>+PPT!N49</f>
        <v>0</v>
      </c>
      <c r="N51" s="665">
        <f>+PPT!O49</f>
        <v>0</v>
      </c>
      <c r="O51" s="665">
        <f>+PPT!P49</f>
        <v>0</v>
      </c>
      <c r="P51" s="665">
        <f>+PPT!Q49</f>
        <v>0</v>
      </c>
      <c r="Q51" s="665">
        <f>+PPT!R49</f>
        <v>0</v>
      </c>
      <c r="R51" s="665">
        <f>+PPT!S49</f>
        <v>0</v>
      </c>
      <c r="S51" s="687">
        <f t="shared" si="2"/>
        <v>0</v>
      </c>
      <c r="T51" s="662">
        <f t="shared" si="4"/>
        <v>0</v>
      </c>
      <c r="U51" s="209"/>
      <c r="V51" s="22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91"/>
    </row>
    <row r="52" spans="2:56" ht="14.25">
      <c r="B52" s="98"/>
      <c r="C52" s="272"/>
      <c r="D52" s="330"/>
      <c r="E52" s="690" t="str">
        <f>+PPT!E50</f>
        <v>Otro</v>
      </c>
      <c r="F52" s="686"/>
      <c r="G52" s="665">
        <f>+PPT!H50</f>
        <v>0</v>
      </c>
      <c r="H52" s="665">
        <f>+PPT!I50</f>
        <v>0</v>
      </c>
      <c r="I52" s="665">
        <f>+PPT!J50</f>
        <v>0</v>
      </c>
      <c r="J52" s="665">
        <f>+PPT!K50</f>
        <v>0</v>
      </c>
      <c r="K52" s="665">
        <f>+PPT!L50</f>
        <v>0</v>
      </c>
      <c r="L52" s="665">
        <f>+PPT!M50</f>
        <v>0</v>
      </c>
      <c r="M52" s="665">
        <f>+PPT!N50</f>
        <v>0</v>
      </c>
      <c r="N52" s="665">
        <f>+PPT!O50</f>
        <v>0</v>
      </c>
      <c r="O52" s="665">
        <f>+PPT!P50</f>
        <v>0</v>
      </c>
      <c r="P52" s="665">
        <f>+PPT!Q50</f>
        <v>0</v>
      </c>
      <c r="Q52" s="665">
        <f>+PPT!R50</f>
        <v>0</v>
      </c>
      <c r="R52" s="665">
        <f>+PPT!S50</f>
        <v>0</v>
      </c>
      <c r="S52" s="687">
        <f t="shared" si="2"/>
        <v>0</v>
      </c>
      <c r="T52" s="662">
        <f t="shared" si="4"/>
        <v>0</v>
      </c>
      <c r="U52" s="209"/>
      <c r="V52" s="22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91"/>
    </row>
    <row r="53" spans="2:56" ht="6" customHeight="1">
      <c r="B53" s="98"/>
      <c r="C53" s="272"/>
      <c r="D53" s="330"/>
      <c r="E53" s="664"/>
      <c r="F53" s="686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661"/>
      <c r="T53" s="662">
        <f t="shared" si="4"/>
        <v>0</v>
      </c>
      <c r="U53" s="209"/>
      <c r="V53" s="22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91"/>
    </row>
    <row r="54" spans="2:56" ht="15" customHeight="1">
      <c r="B54" s="98"/>
      <c r="C54" s="272"/>
      <c r="D54" s="330"/>
      <c r="E54" s="659" t="s">
        <v>267</v>
      </c>
      <c r="F54" s="686"/>
      <c r="G54" s="660">
        <f>+PPT!H57</f>
        <v>220</v>
      </c>
      <c r="H54" s="660">
        <f>+PPT!I57</f>
        <v>220</v>
      </c>
      <c r="I54" s="660">
        <f>+PPT!J57</f>
        <v>220</v>
      </c>
      <c r="J54" s="660">
        <f>+PPT!K57</f>
        <v>220</v>
      </c>
      <c r="K54" s="660">
        <f>+PPT!L57</f>
        <v>220</v>
      </c>
      <c r="L54" s="660">
        <f>+PPT!M57</f>
        <v>220</v>
      </c>
      <c r="M54" s="660">
        <f>+PPT!N57</f>
        <v>220</v>
      </c>
      <c r="N54" s="660">
        <f>+PPT!O57</f>
        <v>220</v>
      </c>
      <c r="O54" s="660">
        <f>+PPT!P57</f>
        <v>220</v>
      </c>
      <c r="P54" s="660">
        <f>+PPT!Q57</f>
        <v>220</v>
      </c>
      <c r="Q54" s="660">
        <f>+PPT!R57</f>
        <v>220</v>
      </c>
      <c r="R54" s="660">
        <f>+PPT!S57</f>
        <v>220</v>
      </c>
      <c r="S54" s="661">
        <f t="shared" si="2"/>
        <v>2640</v>
      </c>
      <c r="T54" s="689">
        <f t="shared" si="4"/>
        <v>6.0320245667909629E-4</v>
      </c>
      <c r="U54" s="209"/>
      <c r="V54" s="22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91"/>
    </row>
    <row r="55" spans="2:56" ht="6" customHeight="1">
      <c r="B55" s="98"/>
      <c r="C55" s="272"/>
      <c r="D55" s="330"/>
      <c r="E55" s="664"/>
      <c r="F55" s="686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1"/>
      <c r="T55" s="662">
        <f t="shared" si="4"/>
        <v>0</v>
      </c>
      <c r="U55" s="209"/>
      <c r="V55" s="22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91"/>
    </row>
    <row r="56" spans="2:56" ht="14.25">
      <c r="B56" s="98"/>
      <c r="C56" s="272"/>
      <c r="D56" s="330"/>
      <c r="E56" s="691" t="s">
        <v>266</v>
      </c>
      <c r="F56" s="692"/>
      <c r="G56" s="693">
        <f>+G38+G30+G26+G24+G54+G36</f>
        <v>59436</v>
      </c>
      <c r="H56" s="693">
        <f t="shared" ref="H56:S56" si="7">+H38+H30+H26+H24+H54+H36</f>
        <v>135611</v>
      </c>
      <c r="I56" s="693">
        <f t="shared" si="7"/>
        <v>249177</v>
      </c>
      <c r="J56" s="693">
        <f t="shared" si="7"/>
        <v>317031</v>
      </c>
      <c r="K56" s="693">
        <f t="shared" si="7"/>
        <v>176499.20000000001</v>
      </c>
      <c r="L56" s="693">
        <f t="shared" si="7"/>
        <v>164065.60000000001</v>
      </c>
      <c r="M56" s="693">
        <f t="shared" si="7"/>
        <v>221307</v>
      </c>
      <c r="N56" s="693">
        <f t="shared" si="7"/>
        <v>236949</v>
      </c>
      <c r="O56" s="693">
        <f t="shared" si="7"/>
        <v>436311</v>
      </c>
      <c r="P56" s="693">
        <f t="shared" si="7"/>
        <v>504472</v>
      </c>
      <c r="Q56" s="693">
        <f t="shared" si="7"/>
        <v>579227</v>
      </c>
      <c r="R56" s="693">
        <f t="shared" si="7"/>
        <v>184123</v>
      </c>
      <c r="S56" s="693">
        <f t="shared" si="7"/>
        <v>3264208.8</v>
      </c>
      <c r="T56" s="694">
        <f t="shared" si="4"/>
        <v>0.7458252906339109</v>
      </c>
      <c r="U56" s="209"/>
      <c r="V56" s="22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91"/>
    </row>
    <row r="57" spans="2:56" ht="14.25">
      <c r="B57" s="98"/>
      <c r="C57" s="272"/>
      <c r="D57" s="330"/>
      <c r="E57" s="664"/>
      <c r="F57" s="686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1"/>
      <c r="T57" s="662">
        <f t="shared" si="4"/>
        <v>0</v>
      </c>
      <c r="U57" s="209"/>
      <c r="V57" s="22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91"/>
    </row>
    <row r="58" spans="2:56" ht="14.25">
      <c r="B58" s="98"/>
      <c r="C58" s="272"/>
      <c r="D58" s="330"/>
      <c r="E58" s="664" t="s">
        <v>271</v>
      </c>
      <c r="F58" s="686"/>
      <c r="G58" s="665">
        <f>+PPT!H62</f>
        <v>20</v>
      </c>
      <c r="H58" s="665">
        <f>+PPT!I62</f>
        <v>20</v>
      </c>
      <c r="I58" s="665">
        <f>+PPT!J62</f>
        <v>20</v>
      </c>
      <c r="J58" s="665">
        <f>+PPT!K62</f>
        <v>20</v>
      </c>
      <c r="K58" s="665">
        <f>+PPT!L62</f>
        <v>20</v>
      </c>
      <c r="L58" s="665">
        <f>+PPT!M62</f>
        <v>20</v>
      </c>
      <c r="M58" s="665">
        <f>+PPT!N62</f>
        <v>20</v>
      </c>
      <c r="N58" s="665">
        <f>+PPT!O62</f>
        <v>20</v>
      </c>
      <c r="O58" s="665">
        <f>+PPT!P62</f>
        <v>20</v>
      </c>
      <c r="P58" s="665">
        <f>+PPT!Q62</f>
        <v>20</v>
      </c>
      <c r="Q58" s="665">
        <f>+PPT!R62</f>
        <v>20</v>
      </c>
      <c r="R58" s="665">
        <f>+PPT!S62</f>
        <v>20</v>
      </c>
      <c r="S58" s="687">
        <f>SUM(G58:R58)</f>
        <v>240</v>
      </c>
      <c r="T58" s="662">
        <f t="shared" si="4"/>
        <v>5.4836586970826939E-5</v>
      </c>
      <c r="U58" s="209"/>
      <c r="V58" s="22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91"/>
    </row>
    <row r="59" spans="2:56" ht="14.25">
      <c r="B59" s="98"/>
      <c r="C59" s="272"/>
      <c r="D59" s="330"/>
      <c r="E59" s="664" t="s">
        <v>272</v>
      </c>
      <c r="F59" s="686"/>
      <c r="G59" s="665">
        <f>-PPT!H63</f>
        <v>-23</v>
      </c>
      <c r="H59" s="665">
        <f>-PPT!I63</f>
        <v>-23</v>
      </c>
      <c r="I59" s="665">
        <f>-PPT!J63</f>
        <v>-23</v>
      </c>
      <c r="J59" s="665">
        <f>-PPT!K63</f>
        <v>-23</v>
      </c>
      <c r="K59" s="665">
        <f>-PPT!L63</f>
        <v>-23</v>
      </c>
      <c r="L59" s="665">
        <f>-PPT!M63</f>
        <v>-23</v>
      </c>
      <c r="M59" s="665">
        <f>-PPT!N63</f>
        <v>-23</v>
      </c>
      <c r="N59" s="665">
        <f>-PPT!O63</f>
        <v>-23</v>
      </c>
      <c r="O59" s="665">
        <f>-PPT!P63</f>
        <v>-23</v>
      </c>
      <c r="P59" s="665">
        <f>-PPT!Q63</f>
        <v>-23</v>
      </c>
      <c r="Q59" s="665">
        <f>-PPT!R63</f>
        <v>-23</v>
      </c>
      <c r="R59" s="665">
        <f>-PPT!S63</f>
        <v>-23</v>
      </c>
      <c r="S59" s="687">
        <f>SUM(G59:R59)</f>
        <v>-276</v>
      </c>
      <c r="T59" s="662">
        <f t="shared" si="4"/>
        <v>-6.3062075016450978E-5</v>
      </c>
      <c r="U59" s="209"/>
      <c r="V59" s="22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91"/>
    </row>
    <row r="60" spans="2:56" ht="14.25">
      <c r="B60" s="98"/>
      <c r="C60" s="272"/>
      <c r="D60" s="330"/>
      <c r="E60" s="664" t="s">
        <v>273</v>
      </c>
      <c r="F60" s="686"/>
      <c r="G60" s="665">
        <f>+PPT!H66</f>
        <v>25</v>
      </c>
      <c r="H60" s="665">
        <f>+PPT!I66</f>
        <v>25</v>
      </c>
      <c r="I60" s="665">
        <f>+PPT!J66</f>
        <v>25</v>
      </c>
      <c r="J60" s="665">
        <f>+PPT!K66</f>
        <v>25</v>
      </c>
      <c r="K60" s="665">
        <f>+PPT!L66</f>
        <v>25</v>
      </c>
      <c r="L60" s="665">
        <f>+PPT!M66</f>
        <v>25</v>
      </c>
      <c r="M60" s="665">
        <f>+PPT!N66</f>
        <v>25</v>
      </c>
      <c r="N60" s="665">
        <f>+PPT!O66</f>
        <v>25</v>
      </c>
      <c r="O60" s="665">
        <f>+PPT!P66</f>
        <v>25</v>
      </c>
      <c r="P60" s="665">
        <f>+PPT!Q66</f>
        <v>25</v>
      </c>
      <c r="Q60" s="665">
        <f>+PPT!R66</f>
        <v>25</v>
      </c>
      <c r="R60" s="665">
        <f>+PPT!S66</f>
        <v>25</v>
      </c>
      <c r="S60" s="687">
        <f>SUM(G60:R60)</f>
        <v>300</v>
      </c>
      <c r="T60" s="662">
        <f t="shared" si="4"/>
        <v>6.854573371353367E-5</v>
      </c>
      <c r="U60" s="209"/>
      <c r="V60" s="22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91"/>
    </row>
    <row r="61" spans="2:56" ht="14.25">
      <c r="B61" s="98"/>
      <c r="C61" s="272"/>
      <c r="D61" s="330"/>
      <c r="E61" s="664" t="s">
        <v>274</v>
      </c>
      <c r="F61" s="686"/>
      <c r="G61" s="665">
        <f>-PPT!H67</f>
        <v>0</v>
      </c>
      <c r="H61" s="665">
        <f>-PPT!I67</f>
        <v>0</v>
      </c>
      <c r="I61" s="665">
        <f>-PPT!J67</f>
        <v>0</v>
      </c>
      <c r="J61" s="665">
        <f>-PPT!K67</f>
        <v>0</v>
      </c>
      <c r="K61" s="665">
        <f>-PPT!L67</f>
        <v>0</v>
      </c>
      <c r="L61" s="665">
        <f>-PPT!M67</f>
        <v>0</v>
      </c>
      <c r="M61" s="665">
        <f>-PPT!N67</f>
        <v>0</v>
      </c>
      <c r="N61" s="665">
        <f>-PPT!O67</f>
        <v>0</v>
      </c>
      <c r="O61" s="665">
        <f>-PPT!P67</f>
        <v>0</v>
      </c>
      <c r="P61" s="665">
        <f>-PPT!Q67</f>
        <v>0</v>
      </c>
      <c r="Q61" s="665">
        <f>-PPT!R67</f>
        <v>0</v>
      </c>
      <c r="R61" s="665">
        <f>-PPT!S67</f>
        <v>0</v>
      </c>
      <c r="S61" s="687">
        <f>SUM(G61:R61)</f>
        <v>0</v>
      </c>
      <c r="T61" s="662">
        <f t="shared" si="4"/>
        <v>0</v>
      </c>
      <c r="U61" s="209"/>
      <c r="V61" s="22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91"/>
    </row>
    <row r="62" spans="2:56" ht="14.25">
      <c r="B62" s="98"/>
      <c r="C62" s="272"/>
      <c r="D62" s="330"/>
      <c r="E62" s="664"/>
      <c r="F62" s="686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1"/>
      <c r="T62" s="662">
        <f t="shared" si="4"/>
        <v>0</v>
      </c>
      <c r="U62" s="209"/>
      <c r="V62" s="22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91"/>
    </row>
    <row r="63" spans="2:56" ht="19.5" customHeight="1">
      <c r="B63" s="98"/>
      <c r="C63" s="272"/>
      <c r="D63" s="330"/>
      <c r="E63" s="695" t="s">
        <v>275</v>
      </c>
      <c r="F63" s="210"/>
      <c r="G63" s="655" t="str">
        <f t="shared" ref="G63:S63" si="8">G16</f>
        <v>Enero</v>
      </c>
      <c r="H63" s="655" t="str">
        <f t="shared" si="8"/>
        <v>Febrero</v>
      </c>
      <c r="I63" s="655" t="str">
        <f t="shared" si="8"/>
        <v>Marzo</v>
      </c>
      <c r="J63" s="655" t="str">
        <f t="shared" si="8"/>
        <v>Abril</v>
      </c>
      <c r="K63" s="655" t="str">
        <f t="shared" si="8"/>
        <v>Mayo</v>
      </c>
      <c r="L63" s="655" t="str">
        <f t="shared" si="8"/>
        <v>Junio</v>
      </c>
      <c r="M63" s="655" t="str">
        <f t="shared" si="8"/>
        <v>Julio</v>
      </c>
      <c r="N63" s="655" t="str">
        <f t="shared" si="8"/>
        <v>Agosto</v>
      </c>
      <c r="O63" s="655" t="str">
        <f t="shared" si="8"/>
        <v>Septiembre</v>
      </c>
      <c r="P63" s="655" t="str">
        <f t="shared" si="8"/>
        <v>Octubre</v>
      </c>
      <c r="Q63" s="655" t="str">
        <f t="shared" si="8"/>
        <v>Noviembre</v>
      </c>
      <c r="R63" s="655" t="str">
        <f t="shared" si="8"/>
        <v>Diciembre</v>
      </c>
      <c r="S63" s="688" t="str">
        <f t="shared" si="8"/>
        <v>Total</v>
      </c>
      <c r="T63" s="657" t="s">
        <v>124</v>
      </c>
      <c r="U63" s="209"/>
      <c r="V63" s="22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91"/>
    </row>
    <row r="64" spans="2:56" ht="8.25" customHeight="1">
      <c r="B64" s="98"/>
      <c r="C64" s="272"/>
      <c r="D64" s="330"/>
      <c r="E64" s="696"/>
      <c r="F64" s="200"/>
      <c r="G64" s="697"/>
      <c r="H64" s="697"/>
      <c r="I64" s="697"/>
      <c r="J64" s="697"/>
      <c r="K64" s="697"/>
      <c r="L64" s="697"/>
      <c r="M64" s="697"/>
      <c r="N64" s="697"/>
      <c r="O64" s="697"/>
      <c r="P64" s="697"/>
      <c r="Q64" s="697"/>
      <c r="R64" s="697"/>
      <c r="S64" s="698"/>
      <c r="T64" s="662">
        <f t="shared" si="4"/>
        <v>0</v>
      </c>
      <c r="U64" s="209"/>
      <c r="V64" s="22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91"/>
    </row>
    <row r="65" spans="2:56" ht="15.75" customHeight="1">
      <c r="B65" s="98"/>
      <c r="C65" s="272"/>
      <c r="D65" s="330"/>
      <c r="E65" s="696" t="s">
        <v>276</v>
      </c>
      <c r="F65" s="200"/>
      <c r="G65" s="699">
        <f>+(G60+G58+G20+G59+G61)-G56</f>
        <v>-35164</v>
      </c>
      <c r="H65" s="699">
        <f t="shared" ref="H65:R65" si="9">+(H60+H58+H20+H59+H61)-H56</f>
        <v>9911</v>
      </c>
      <c r="I65" s="699">
        <f t="shared" si="9"/>
        <v>80645</v>
      </c>
      <c r="J65" s="699">
        <f t="shared" si="9"/>
        <v>119491</v>
      </c>
      <c r="K65" s="699">
        <f t="shared" si="9"/>
        <v>30132.799999999988</v>
      </c>
      <c r="L65" s="699">
        <f t="shared" si="9"/>
        <v>19286.399999999994</v>
      </c>
      <c r="M65" s="699">
        <f t="shared" si="9"/>
        <v>60015</v>
      </c>
      <c r="N65" s="699">
        <f t="shared" si="9"/>
        <v>73473</v>
      </c>
      <c r="O65" s="699">
        <f t="shared" si="9"/>
        <v>194211</v>
      </c>
      <c r="P65" s="699">
        <f t="shared" si="9"/>
        <v>237600</v>
      </c>
      <c r="Q65" s="699">
        <f t="shared" si="9"/>
        <v>284095</v>
      </c>
      <c r="R65" s="699">
        <f t="shared" si="9"/>
        <v>38999</v>
      </c>
      <c r="S65" s="700">
        <f>SUM(G65:R65)</f>
        <v>1112695.2</v>
      </c>
      <c r="T65" s="689">
        <f t="shared" si="4"/>
        <v>0.25423502961175698</v>
      </c>
      <c r="U65" s="209"/>
      <c r="V65" s="22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91"/>
    </row>
    <row r="66" spans="2:56" ht="16.5" customHeight="1">
      <c r="B66" s="98"/>
      <c r="C66" s="272"/>
      <c r="D66" s="330"/>
      <c r="E66" s="701" t="s">
        <v>277</v>
      </c>
      <c r="F66" s="200"/>
      <c r="G66" s="663">
        <f>PPT!H71</f>
        <v>0</v>
      </c>
      <c r="H66" s="663">
        <f>PPT!I71</f>
        <v>3468.85</v>
      </c>
      <c r="I66" s="663">
        <f>PPT!J71</f>
        <v>28225.75</v>
      </c>
      <c r="J66" s="663">
        <f>PPT!K71</f>
        <v>41821.85</v>
      </c>
      <c r="K66" s="663">
        <f>PPT!L71</f>
        <v>10546.479999999996</v>
      </c>
      <c r="L66" s="663">
        <f>PPT!M71</f>
        <v>6750.239999999998</v>
      </c>
      <c r="M66" s="663">
        <f>PPT!N71</f>
        <v>21005.25</v>
      </c>
      <c r="N66" s="663">
        <f>PPT!O71</f>
        <v>25715.55</v>
      </c>
      <c r="O66" s="663">
        <f>PPT!P71</f>
        <v>67973.849999999991</v>
      </c>
      <c r="P66" s="663">
        <f>PPT!Q71</f>
        <v>83160</v>
      </c>
      <c r="Q66" s="663">
        <f>PPT!R71</f>
        <v>99433.25</v>
      </c>
      <c r="R66" s="663">
        <f>PPT!S71</f>
        <v>13649.65</v>
      </c>
      <c r="S66" s="702">
        <f>SUM(G66:R66)</f>
        <v>401750.72</v>
      </c>
      <c r="T66" s="662">
        <f t="shared" si="4"/>
        <v>9.1794326241134747E-2</v>
      </c>
      <c r="U66" s="209"/>
      <c r="V66" s="22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91"/>
    </row>
    <row r="67" spans="2:56" ht="20.25" customHeight="1">
      <c r="B67" s="98"/>
      <c r="C67" s="272"/>
      <c r="D67" s="330"/>
      <c r="E67" s="696" t="s">
        <v>278</v>
      </c>
      <c r="F67" s="703"/>
      <c r="G67" s="661">
        <f>+G65-G66</f>
        <v>-35164</v>
      </c>
      <c r="H67" s="661">
        <f t="shared" ref="H67:R67" si="10">+H65-H66</f>
        <v>6442.15</v>
      </c>
      <c r="I67" s="661">
        <f t="shared" si="10"/>
        <v>52419.25</v>
      </c>
      <c r="J67" s="661">
        <f t="shared" si="10"/>
        <v>77669.149999999994</v>
      </c>
      <c r="K67" s="661">
        <f t="shared" si="10"/>
        <v>19586.319999999992</v>
      </c>
      <c r="L67" s="661">
        <f t="shared" si="10"/>
        <v>12536.159999999996</v>
      </c>
      <c r="M67" s="661">
        <f t="shared" si="10"/>
        <v>39009.75</v>
      </c>
      <c r="N67" s="661">
        <f t="shared" si="10"/>
        <v>47757.45</v>
      </c>
      <c r="O67" s="661">
        <f t="shared" si="10"/>
        <v>126237.15000000001</v>
      </c>
      <c r="P67" s="661">
        <f t="shared" si="10"/>
        <v>154440</v>
      </c>
      <c r="Q67" s="661">
        <f t="shared" si="10"/>
        <v>184661.75</v>
      </c>
      <c r="R67" s="661">
        <f t="shared" si="10"/>
        <v>25349.35</v>
      </c>
      <c r="S67" s="700">
        <f>SUM(G67:R67)</f>
        <v>710944.48</v>
      </c>
      <c r="T67" s="689">
        <f t="shared" si="4"/>
        <v>0.16244070337062222</v>
      </c>
      <c r="U67" s="209"/>
      <c r="V67" s="22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91"/>
    </row>
    <row r="68" spans="2:56">
      <c r="B68" s="98"/>
      <c r="C68" s="272"/>
      <c r="D68" s="331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1"/>
      <c r="V68" s="22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91"/>
    </row>
    <row r="69" spans="2:56" ht="15">
      <c r="B69" s="98"/>
      <c r="C69" s="706">
        <v>2</v>
      </c>
      <c r="D69" s="335"/>
      <c r="E69" s="668"/>
      <c r="F69" s="668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9"/>
      <c r="V69" s="223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91"/>
    </row>
    <row r="70" spans="2:56">
      <c r="B70" s="98"/>
      <c r="C70" s="671"/>
      <c r="D70" s="33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9"/>
      <c r="V70" s="22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91"/>
    </row>
    <row r="71" spans="2:56">
      <c r="B71" s="98"/>
      <c r="C71" s="272"/>
      <c r="D71" s="33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9"/>
      <c r="V71" s="22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91"/>
    </row>
    <row r="72" spans="2:56">
      <c r="B72" s="98"/>
      <c r="C72" s="272"/>
      <c r="D72" s="33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9"/>
      <c r="V72" s="22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91"/>
    </row>
    <row r="73" spans="2:56">
      <c r="B73" s="98"/>
      <c r="C73" s="272"/>
      <c r="D73" s="33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9"/>
      <c r="V73" s="22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91"/>
    </row>
    <row r="74" spans="2:56">
      <c r="B74" s="98"/>
      <c r="C74" s="272"/>
      <c r="D74" s="33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9"/>
      <c r="V74" s="22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91"/>
    </row>
    <row r="75" spans="2:56">
      <c r="B75" s="98"/>
      <c r="C75" s="272"/>
      <c r="D75" s="33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9"/>
      <c r="V75" s="22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91"/>
    </row>
    <row r="76" spans="2:56">
      <c r="B76" s="98"/>
      <c r="C76" s="272"/>
      <c r="D76" s="33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9"/>
      <c r="V76" s="22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91"/>
    </row>
    <row r="77" spans="2:56">
      <c r="B77" s="98"/>
      <c r="C77" s="272"/>
      <c r="D77" s="33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9"/>
      <c r="V77" s="22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91"/>
    </row>
    <row r="78" spans="2:56">
      <c r="B78" s="98"/>
      <c r="C78" s="272"/>
      <c r="D78" s="33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9"/>
      <c r="V78" s="22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91"/>
    </row>
    <row r="79" spans="2:56">
      <c r="B79" s="98"/>
      <c r="C79" s="272"/>
      <c r="D79" s="33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9"/>
      <c r="V79" s="22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91"/>
    </row>
    <row r="80" spans="2:56">
      <c r="B80" s="98"/>
      <c r="C80" s="272"/>
      <c r="D80" s="33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9"/>
      <c r="V80" s="22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91"/>
    </row>
    <row r="81" spans="2:56">
      <c r="B81" s="98"/>
      <c r="C81" s="272"/>
      <c r="D81" s="33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9"/>
      <c r="V81" s="22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91"/>
    </row>
    <row r="82" spans="2:56">
      <c r="B82" s="98"/>
      <c r="C82" s="272"/>
      <c r="D82" s="33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9"/>
      <c r="V82" s="22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91"/>
    </row>
    <row r="83" spans="2:56">
      <c r="B83" s="98"/>
      <c r="C83" s="272"/>
      <c r="D83" s="33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9"/>
      <c r="V83" s="22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91"/>
    </row>
    <row r="84" spans="2:56">
      <c r="B84" s="98"/>
      <c r="C84" s="272"/>
      <c r="D84" s="33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9"/>
      <c r="V84" s="22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91"/>
    </row>
    <row r="85" spans="2:56">
      <c r="B85" s="98"/>
      <c r="C85" s="272"/>
      <c r="D85" s="33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9"/>
      <c r="V85" s="22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91"/>
    </row>
    <row r="86" spans="2:56">
      <c r="B86" s="98"/>
      <c r="C86" s="272"/>
      <c r="D86" s="33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9"/>
      <c r="V86" s="22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91"/>
    </row>
    <row r="87" spans="2:56">
      <c r="B87" s="98"/>
      <c r="C87" s="272"/>
      <c r="D87" s="33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9"/>
      <c r="V87" s="22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91"/>
    </row>
    <row r="88" spans="2:56">
      <c r="B88" s="98"/>
      <c r="C88" s="272"/>
      <c r="D88" s="33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9"/>
      <c r="V88" s="22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91"/>
    </row>
    <row r="89" spans="2:56">
      <c r="B89" s="98"/>
      <c r="C89" s="272"/>
      <c r="D89" s="33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9"/>
      <c r="V89" s="22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91"/>
    </row>
    <row r="90" spans="2:56">
      <c r="B90" s="98"/>
      <c r="C90" s="272"/>
      <c r="D90" s="331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1"/>
      <c r="V90" s="22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91"/>
    </row>
    <row r="91" spans="2:56" ht="15" customHeight="1">
      <c r="B91" s="98"/>
      <c r="C91" s="273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91"/>
    </row>
    <row r="92" spans="2:56">
      <c r="B92" s="98"/>
      <c r="C92" s="222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222"/>
      <c r="V92" s="22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91"/>
    </row>
    <row r="93" spans="2:56">
      <c r="B93" s="98"/>
      <c r="C93" s="704"/>
      <c r="D93" s="704"/>
      <c r="E93" s="704"/>
      <c r="F93" s="704"/>
      <c r="G93" s="704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/>
      <c r="S93" s="704"/>
      <c r="T93" s="704"/>
      <c r="U93" s="704"/>
      <c r="V93" s="704"/>
      <c r="W93" s="130"/>
      <c r="X93" s="130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91"/>
    </row>
    <row r="94" spans="2:56">
      <c r="B94" s="98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4"/>
      <c r="V94" s="704"/>
      <c r="W94" s="130"/>
      <c r="X94" s="130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91"/>
    </row>
    <row r="95" spans="2:56">
      <c r="B95" s="98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4"/>
      <c r="V95" s="704"/>
      <c r="W95" s="130"/>
      <c r="X95" s="130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91"/>
    </row>
    <row r="96" spans="2:56">
      <c r="B96" s="98"/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4"/>
      <c r="V96" s="704"/>
      <c r="W96" s="130"/>
      <c r="X96" s="130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91"/>
    </row>
    <row r="97" spans="2:56">
      <c r="B97" s="98"/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4"/>
      <c r="V97" s="704"/>
      <c r="W97" s="130"/>
      <c r="X97" s="130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91"/>
    </row>
    <row r="98" spans="2:56">
      <c r="B98" s="98"/>
      <c r="C98" s="704"/>
      <c r="D98" s="704"/>
      <c r="E98" s="704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130"/>
      <c r="X98" s="13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91"/>
    </row>
    <row r="99" spans="2:56">
      <c r="B99" s="98"/>
      <c r="C99" s="704"/>
      <c r="D99" s="704"/>
      <c r="E99" s="704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  <c r="S99" s="704"/>
      <c r="T99" s="704"/>
      <c r="U99" s="704"/>
      <c r="V99" s="704"/>
      <c r="W99" s="130"/>
      <c r="X99" s="130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91"/>
    </row>
    <row r="100" spans="2:56">
      <c r="B100" s="98"/>
      <c r="C100" s="704"/>
      <c r="D100" s="704"/>
      <c r="E100" s="704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  <c r="S100" s="704"/>
      <c r="T100" s="704"/>
      <c r="U100" s="704"/>
      <c r="V100" s="704"/>
      <c r="W100" s="130"/>
      <c r="X100" s="130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91"/>
    </row>
    <row r="101" spans="2:56">
      <c r="B101" s="98"/>
      <c r="C101" s="704"/>
      <c r="D101" s="704"/>
      <c r="E101" s="704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4"/>
      <c r="V101" s="704"/>
      <c r="W101" s="130"/>
      <c r="X101" s="130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91"/>
    </row>
    <row r="102" spans="2:56">
      <c r="B102" s="98"/>
      <c r="C102" s="704"/>
      <c r="D102" s="704"/>
      <c r="E102" s="704"/>
      <c r="F102" s="704"/>
      <c r="G102" s="704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4"/>
      <c r="V102" s="704"/>
      <c r="W102" s="130"/>
      <c r="X102" s="130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91"/>
    </row>
    <row r="103" spans="2:56">
      <c r="B103" s="98"/>
      <c r="C103" s="704"/>
      <c r="D103" s="704"/>
      <c r="E103" s="704"/>
      <c r="F103" s="704"/>
      <c r="G103" s="704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4"/>
      <c r="V103" s="704"/>
      <c r="W103" s="130"/>
      <c r="X103" s="130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91"/>
    </row>
    <row r="104" spans="2:56">
      <c r="B104" s="98"/>
      <c r="C104" s="704"/>
      <c r="D104" s="704"/>
      <c r="E104" s="704"/>
      <c r="F104" s="704"/>
      <c r="G104" s="704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704"/>
      <c r="S104" s="704"/>
      <c r="T104" s="704"/>
      <c r="U104" s="704"/>
      <c r="V104" s="704"/>
      <c r="W104" s="130"/>
      <c r="X104" s="130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91"/>
    </row>
    <row r="105" spans="2:56">
      <c r="B105" s="98"/>
      <c r="C105" s="704"/>
      <c r="D105" s="704"/>
      <c r="E105" s="704"/>
      <c r="F105" s="704"/>
      <c r="G105" s="704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04"/>
      <c r="U105" s="704"/>
      <c r="V105" s="704"/>
      <c r="W105" s="130"/>
      <c r="X105" s="130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91"/>
    </row>
    <row r="106" spans="2:56">
      <c r="B106" s="98"/>
      <c r="C106" s="704"/>
      <c r="D106" s="704"/>
      <c r="E106" s="704"/>
      <c r="F106" s="704"/>
      <c r="G106" s="704"/>
      <c r="H106" s="704"/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04"/>
      <c r="U106" s="704"/>
      <c r="V106" s="704"/>
      <c r="W106" s="130"/>
      <c r="X106" s="130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91"/>
    </row>
    <row r="107" spans="2:56">
      <c r="B107" s="98"/>
      <c r="C107" s="704"/>
      <c r="D107" s="704"/>
      <c r="E107" s="704"/>
      <c r="F107" s="704"/>
      <c r="G107" s="704"/>
      <c r="H107" s="704"/>
      <c r="I107" s="704"/>
      <c r="J107" s="704"/>
      <c r="K107" s="704"/>
      <c r="L107" s="704"/>
      <c r="M107" s="704"/>
      <c r="N107" s="704"/>
      <c r="O107" s="704"/>
      <c r="P107" s="704"/>
      <c r="Q107" s="704"/>
      <c r="R107" s="704"/>
      <c r="S107" s="704"/>
      <c r="T107" s="704"/>
      <c r="U107" s="704"/>
      <c r="V107" s="704"/>
      <c r="W107" s="130"/>
      <c r="X107" s="130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91"/>
    </row>
    <row r="108" spans="2:56">
      <c r="B108" s="98"/>
      <c r="C108" s="704"/>
      <c r="D108" s="704"/>
      <c r="E108" s="704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4"/>
      <c r="V108" s="704"/>
      <c r="W108" s="130"/>
      <c r="X108" s="130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91"/>
    </row>
    <row r="109" spans="2:56">
      <c r="B109" s="98"/>
      <c r="C109" s="704"/>
      <c r="D109" s="704"/>
      <c r="E109" s="704"/>
      <c r="F109" s="704"/>
      <c r="G109" s="704"/>
      <c r="H109" s="704"/>
      <c r="I109" s="704"/>
      <c r="J109" s="704"/>
      <c r="K109" s="704"/>
      <c r="L109" s="704"/>
      <c r="M109" s="704"/>
      <c r="N109" s="704"/>
      <c r="O109" s="704"/>
      <c r="P109" s="704"/>
      <c r="Q109" s="704"/>
      <c r="R109" s="704"/>
      <c r="S109" s="704"/>
      <c r="T109" s="704"/>
      <c r="U109" s="704"/>
      <c r="V109" s="704"/>
      <c r="W109" s="130"/>
      <c r="X109" s="130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91"/>
    </row>
    <row r="110" spans="2:56">
      <c r="B110" s="98"/>
      <c r="C110" s="704"/>
      <c r="D110" s="704"/>
      <c r="E110" s="704"/>
      <c r="F110" s="704"/>
      <c r="G110" s="704"/>
      <c r="H110" s="704"/>
      <c r="I110" s="704"/>
      <c r="J110" s="704"/>
      <c r="K110" s="704"/>
      <c r="L110" s="704"/>
      <c r="M110" s="704"/>
      <c r="N110" s="704"/>
      <c r="O110" s="704"/>
      <c r="P110" s="704"/>
      <c r="Q110" s="704"/>
      <c r="R110" s="704"/>
      <c r="S110" s="704"/>
      <c r="T110" s="704"/>
      <c r="U110" s="704"/>
      <c r="V110" s="704"/>
      <c r="W110" s="130"/>
      <c r="X110" s="130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91"/>
    </row>
    <row r="111" spans="2:56">
      <c r="B111" s="98"/>
      <c r="C111" s="704"/>
      <c r="D111" s="704"/>
      <c r="E111" s="704"/>
      <c r="F111" s="704"/>
      <c r="G111" s="704"/>
      <c r="H111" s="704"/>
      <c r="I111" s="704"/>
      <c r="J111" s="704"/>
      <c r="K111" s="704"/>
      <c r="L111" s="704"/>
      <c r="M111" s="704"/>
      <c r="N111" s="704"/>
      <c r="O111" s="704"/>
      <c r="P111" s="704"/>
      <c r="Q111" s="704"/>
      <c r="R111" s="704"/>
      <c r="S111" s="704"/>
      <c r="T111" s="704"/>
      <c r="U111" s="704"/>
      <c r="V111" s="704"/>
      <c r="W111" s="130"/>
      <c r="X111" s="130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91"/>
    </row>
    <row r="112" spans="2:56">
      <c r="B112" s="98"/>
      <c r="C112" s="704"/>
      <c r="D112" s="704"/>
      <c r="E112" s="704"/>
      <c r="F112" s="704"/>
      <c r="G112" s="704"/>
      <c r="H112" s="704"/>
      <c r="I112" s="704"/>
      <c r="J112" s="704"/>
      <c r="K112" s="704"/>
      <c r="L112" s="704"/>
      <c r="M112" s="704"/>
      <c r="N112" s="704"/>
      <c r="O112" s="704"/>
      <c r="P112" s="704"/>
      <c r="Q112" s="704"/>
      <c r="R112" s="704"/>
      <c r="S112" s="704"/>
      <c r="T112" s="704"/>
      <c r="U112" s="704"/>
      <c r="V112" s="704"/>
      <c r="W112" s="130"/>
      <c r="X112" s="130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91"/>
    </row>
    <row r="113" spans="2:56">
      <c r="B113" s="98"/>
      <c r="C113" s="704"/>
      <c r="D113" s="704"/>
      <c r="E113" s="704"/>
      <c r="F113" s="704"/>
      <c r="G113" s="704"/>
      <c r="H113" s="704"/>
      <c r="I113" s="704"/>
      <c r="J113" s="704"/>
      <c r="K113" s="704"/>
      <c r="L113" s="704"/>
      <c r="M113" s="704"/>
      <c r="N113" s="704"/>
      <c r="O113" s="704"/>
      <c r="P113" s="704"/>
      <c r="Q113" s="704"/>
      <c r="R113" s="704"/>
      <c r="S113" s="704"/>
      <c r="T113" s="704"/>
      <c r="U113" s="704"/>
      <c r="V113" s="704"/>
      <c r="W113" s="130"/>
      <c r="X113" s="130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91"/>
    </row>
    <row r="114" spans="2:56">
      <c r="B114" s="98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130"/>
      <c r="X114" s="130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91"/>
    </row>
    <row r="115" spans="2:56">
      <c r="B115" s="98"/>
      <c r="C115" s="704"/>
      <c r="D115" s="704"/>
      <c r="E115" s="704"/>
      <c r="F115" s="704"/>
      <c r="G115" s="704"/>
      <c r="H115" s="704"/>
      <c r="I115" s="704"/>
      <c r="J115" s="704"/>
      <c r="K115" s="704"/>
      <c r="L115" s="704"/>
      <c r="M115" s="704"/>
      <c r="N115" s="704"/>
      <c r="O115" s="704"/>
      <c r="P115" s="704"/>
      <c r="Q115" s="704"/>
      <c r="R115" s="704"/>
      <c r="S115" s="704"/>
      <c r="T115" s="704"/>
      <c r="U115" s="704"/>
      <c r="V115" s="704"/>
      <c r="W115" s="130"/>
      <c r="X115" s="130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91"/>
    </row>
    <row r="116" spans="2:56">
      <c r="B116" s="98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704"/>
      <c r="N116" s="704"/>
      <c r="O116" s="704"/>
      <c r="P116" s="704"/>
      <c r="Q116" s="704"/>
      <c r="R116" s="704"/>
      <c r="S116" s="704"/>
      <c r="T116" s="704"/>
      <c r="U116" s="704"/>
      <c r="V116" s="704"/>
      <c r="W116" s="130"/>
      <c r="X116" s="130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91"/>
    </row>
    <row r="117" spans="2:56">
      <c r="B117" s="98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91"/>
    </row>
    <row r="118" spans="2:56">
      <c r="B118" s="98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91"/>
    </row>
    <row r="119" spans="2:56">
      <c r="B119" s="98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91"/>
    </row>
    <row r="120" spans="2:56">
      <c r="B120" s="98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91"/>
    </row>
    <row r="121" spans="2:56">
      <c r="B121" s="98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91"/>
    </row>
    <row r="122" spans="2:56">
      <c r="B122" s="98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91"/>
    </row>
    <row r="123" spans="2:56">
      <c r="B123" s="98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91"/>
    </row>
    <row r="124" spans="2:56">
      <c r="B124" s="98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91"/>
    </row>
    <row r="125" spans="2:56">
      <c r="B125" s="98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91"/>
    </row>
    <row r="126" spans="2:56">
      <c r="B126" s="98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91"/>
    </row>
    <row r="127" spans="2:56">
      <c r="B127" s="98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91"/>
    </row>
    <row r="128" spans="2:56">
      <c r="B128" s="98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91"/>
    </row>
    <row r="129" spans="2:56">
      <c r="B129" s="98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91"/>
    </row>
    <row r="130" spans="2:56">
      <c r="B130" s="98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91"/>
    </row>
    <row r="131" spans="2:56">
      <c r="B131" s="98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91"/>
    </row>
    <row r="132" spans="2:56">
      <c r="B132" s="98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91"/>
    </row>
    <row r="133" spans="2:56">
      <c r="B133" s="98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91"/>
    </row>
    <row r="134" spans="2:56">
      <c r="B134" s="98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91"/>
    </row>
    <row r="135" spans="2:56">
      <c r="B135" s="98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91"/>
    </row>
    <row r="136" spans="2:56">
      <c r="B136" s="98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91"/>
    </row>
    <row r="137" spans="2:56">
      <c r="B137" s="98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91"/>
    </row>
    <row r="138" spans="2:56">
      <c r="B138" s="98"/>
      <c r="C138" s="130"/>
      <c r="D138" s="711"/>
      <c r="E138" s="712"/>
      <c r="F138" s="712"/>
      <c r="G138" s="712"/>
      <c r="H138" s="712"/>
      <c r="I138" s="712"/>
      <c r="J138" s="712"/>
      <c r="K138" s="712"/>
      <c r="L138" s="712"/>
      <c r="M138" s="712"/>
      <c r="N138" s="712"/>
      <c r="O138" s="712"/>
      <c r="P138" s="712"/>
      <c r="Q138" s="712"/>
      <c r="R138" s="712"/>
      <c r="S138" s="712"/>
      <c r="T138" s="719"/>
      <c r="U138" s="130"/>
      <c r="V138" s="130"/>
      <c r="W138" s="130"/>
      <c r="X138" s="130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91"/>
    </row>
    <row r="139" spans="2:56">
      <c r="B139" s="98"/>
      <c r="C139" s="130"/>
      <c r="D139" s="720"/>
      <c r="E139" s="710" t="s">
        <v>404</v>
      </c>
      <c r="F139" s="710"/>
      <c r="G139" s="710"/>
      <c r="H139" s="710"/>
      <c r="I139" s="710"/>
      <c r="J139" s="710"/>
      <c r="K139" s="710"/>
      <c r="L139" s="710"/>
      <c r="M139" s="710"/>
      <c r="N139" s="710"/>
      <c r="O139" s="710"/>
      <c r="P139" s="710"/>
      <c r="Q139" s="710"/>
      <c r="R139" s="710"/>
      <c r="S139" s="710"/>
      <c r="T139" s="721"/>
      <c r="U139" s="130"/>
      <c r="V139" s="130"/>
      <c r="W139" s="130"/>
      <c r="X139" s="130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91"/>
    </row>
    <row r="140" spans="2:56">
      <c r="B140" s="98"/>
      <c r="C140" s="130"/>
      <c r="D140" s="720"/>
      <c r="E140" s="711" t="s">
        <v>279</v>
      </c>
      <c r="F140" s="712"/>
      <c r="G140" s="713">
        <f>+G20+G58+G60</f>
        <v>24295</v>
      </c>
      <c r="H140" s="713">
        <f t="shared" ref="H140:S140" si="11">+H20+H58+H60</f>
        <v>145545</v>
      </c>
      <c r="I140" s="713">
        <f t="shared" si="11"/>
        <v>329845</v>
      </c>
      <c r="J140" s="713">
        <f t="shared" si="11"/>
        <v>436545</v>
      </c>
      <c r="K140" s="713">
        <f t="shared" si="11"/>
        <v>206655</v>
      </c>
      <c r="L140" s="713">
        <f t="shared" si="11"/>
        <v>183375</v>
      </c>
      <c r="M140" s="713">
        <f t="shared" si="11"/>
        <v>281345</v>
      </c>
      <c r="N140" s="713">
        <f t="shared" si="11"/>
        <v>310445</v>
      </c>
      <c r="O140" s="713">
        <f t="shared" si="11"/>
        <v>630545</v>
      </c>
      <c r="P140" s="713">
        <f t="shared" si="11"/>
        <v>742095</v>
      </c>
      <c r="Q140" s="713">
        <f t="shared" si="11"/>
        <v>863345</v>
      </c>
      <c r="R140" s="713">
        <f>+R20+R58+R60</f>
        <v>223145</v>
      </c>
      <c r="S140" s="714">
        <f t="shared" si="11"/>
        <v>4377180</v>
      </c>
      <c r="T140" s="722"/>
      <c r="U140" s="130"/>
      <c r="V140" s="130"/>
      <c r="W140" s="130"/>
      <c r="X140" s="130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91"/>
    </row>
    <row r="141" spans="2:56">
      <c r="B141" s="98"/>
      <c r="C141" s="130"/>
      <c r="D141" s="720"/>
      <c r="E141" s="715" t="s">
        <v>280</v>
      </c>
      <c r="F141" s="716"/>
      <c r="G141" s="717">
        <f>+G65</f>
        <v>-35164</v>
      </c>
      <c r="H141" s="717">
        <f t="shared" ref="H141:S141" si="12">+H65+G141</f>
        <v>-25253</v>
      </c>
      <c r="I141" s="717">
        <f t="shared" si="12"/>
        <v>55392</v>
      </c>
      <c r="J141" s="717">
        <f t="shared" si="12"/>
        <v>174883</v>
      </c>
      <c r="K141" s="717">
        <f t="shared" si="12"/>
        <v>205015.8</v>
      </c>
      <c r="L141" s="717">
        <f t="shared" si="12"/>
        <v>224302.19999999998</v>
      </c>
      <c r="M141" s="717">
        <f t="shared" si="12"/>
        <v>284317.19999999995</v>
      </c>
      <c r="N141" s="717">
        <f t="shared" si="12"/>
        <v>357790.19999999995</v>
      </c>
      <c r="O141" s="717">
        <f t="shared" si="12"/>
        <v>552001.19999999995</v>
      </c>
      <c r="P141" s="717">
        <f t="shared" si="12"/>
        <v>789601.2</v>
      </c>
      <c r="Q141" s="717">
        <f t="shared" si="12"/>
        <v>1073696.2</v>
      </c>
      <c r="R141" s="717">
        <f t="shared" si="12"/>
        <v>1112695.2</v>
      </c>
      <c r="S141" s="718">
        <f t="shared" si="12"/>
        <v>2225390.4</v>
      </c>
      <c r="T141" s="722"/>
      <c r="U141" s="130"/>
      <c r="V141" s="130"/>
      <c r="W141" s="130"/>
      <c r="X141" s="130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91"/>
    </row>
    <row r="142" spans="2:56">
      <c r="B142" s="98"/>
      <c r="C142" s="130"/>
      <c r="D142" s="715"/>
      <c r="E142" s="716"/>
      <c r="F142" s="716"/>
      <c r="G142" s="716"/>
      <c r="H142" s="716"/>
      <c r="I142" s="716"/>
      <c r="J142" s="716"/>
      <c r="K142" s="716"/>
      <c r="L142" s="716"/>
      <c r="M142" s="716"/>
      <c r="N142" s="716"/>
      <c r="O142" s="716"/>
      <c r="P142" s="716"/>
      <c r="Q142" s="716"/>
      <c r="R142" s="716"/>
      <c r="S142" s="716"/>
      <c r="T142" s="723"/>
      <c r="U142" s="130"/>
      <c r="V142" s="130"/>
      <c r="W142" s="130"/>
      <c r="X142" s="130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91"/>
    </row>
    <row r="143" spans="2:56">
      <c r="B143" s="98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91"/>
    </row>
    <row r="144" spans="2:56">
      <c r="B144" s="98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91"/>
    </row>
    <row r="145" spans="1:56">
      <c r="A145" s="4"/>
      <c r="B145" s="98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91"/>
    </row>
    <row r="146" spans="1:56">
      <c r="A146" s="4"/>
      <c r="B146" s="98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709"/>
      <c r="V146" s="709"/>
      <c r="W146" s="3"/>
      <c r="X146" s="3"/>
      <c r="Y146" s="3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91"/>
    </row>
    <row r="147" spans="1:56">
      <c r="A147" s="4"/>
      <c r="B147" s="98"/>
      <c r="C147" s="709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709"/>
      <c r="V147" s="709"/>
      <c r="W147" s="3"/>
      <c r="X147" s="3"/>
      <c r="Y147" s="3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91"/>
    </row>
    <row r="148" spans="1:56">
      <c r="A148" s="4"/>
      <c r="B148" s="98"/>
      <c r="C148" s="709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709"/>
      <c r="V148" s="709"/>
      <c r="W148" s="3"/>
      <c r="X148" s="3"/>
      <c r="Y148" s="3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91"/>
    </row>
    <row r="149" spans="1:56">
      <c r="A149" s="4"/>
      <c r="B149" s="98"/>
      <c r="C149" s="709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709"/>
      <c r="V149" s="709"/>
      <c r="W149" s="3"/>
      <c r="X149" s="3"/>
      <c r="Y149" s="3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91"/>
    </row>
    <row r="150" spans="1:56">
      <c r="A150" s="4"/>
      <c r="B150" s="98"/>
      <c r="C150" s="709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709"/>
      <c r="V150" s="709"/>
      <c r="W150" s="3"/>
      <c r="X150" s="3"/>
      <c r="Y150" s="3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91"/>
    </row>
    <row r="151" spans="1:56">
      <c r="A151" s="4"/>
      <c r="B151" s="98"/>
      <c r="C151" s="709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709"/>
      <c r="V151" s="709"/>
      <c r="W151" s="3"/>
      <c r="X151" s="3"/>
      <c r="Y151" s="3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91"/>
    </row>
    <row r="152" spans="1:56">
      <c r="A152" s="4"/>
      <c r="B152" s="98"/>
      <c r="C152" s="709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709"/>
      <c r="V152" s="709"/>
      <c r="W152" s="3"/>
      <c r="X152" s="3"/>
      <c r="Y152" s="3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91"/>
    </row>
    <row r="153" spans="1:56">
      <c r="A153" s="4"/>
      <c r="B153" s="98"/>
      <c r="C153" s="709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709"/>
      <c r="V153" s="709"/>
      <c r="W153" s="3"/>
      <c r="X153" s="3"/>
      <c r="Y153" s="3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91"/>
    </row>
    <row r="154" spans="1:56">
      <c r="A154" s="4"/>
      <c r="B154" s="98"/>
      <c r="C154" s="709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709"/>
      <c r="V154" s="709"/>
      <c r="W154" s="3"/>
      <c r="X154" s="3"/>
      <c r="Y154" s="3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91"/>
    </row>
    <row r="155" spans="1:56">
      <c r="A155" s="4"/>
      <c r="B155" s="98"/>
      <c r="C155" s="709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709"/>
      <c r="V155" s="709"/>
      <c r="W155" s="3"/>
      <c r="X155" s="3"/>
      <c r="Y155" s="3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91"/>
    </row>
    <row r="156" spans="1:56">
      <c r="A156" s="4"/>
      <c r="B156" s="98"/>
      <c r="C156" s="709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709"/>
      <c r="V156" s="709"/>
      <c r="W156" s="3"/>
      <c r="X156" s="3"/>
      <c r="Y156" s="3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91"/>
    </row>
    <row r="157" spans="1:56">
      <c r="A157" s="4"/>
      <c r="B157" s="98"/>
      <c r="C157" s="709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709"/>
      <c r="V157" s="709"/>
      <c r="W157" s="3"/>
      <c r="X157" s="3"/>
      <c r="Y157" s="3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91"/>
    </row>
    <row r="158" spans="1:56">
      <c r="A158" s="4"/>
      <c r="B158" s="98"/>
      <c r="C158" s="709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709"/>
      <c r="V158" s="709"/>
      <c r="W158" s="3"/>
      <c r="X158" s="3"/>
      <c r="Y158" s="3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91"/>
    </row>
    <row r="159" spans="1:56">
      <c r="A159" s="4"/>
      <c r="B159" s="98"/>
      <c r="C159" s="709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709"/>
      <c r="V159" s="709"/>
      <c r="W159" s="3"/>
      <c r="X159" s="3"/>
      <c r="Y159" s="3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91"/>
    </row>
    <row r="160" spans="1:56">
      <c r="A160" s="4"/>
      <c r="B160" s="98"/>
      <c r="C160" s="709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709"/>
      <c r="V160" s="709"/>
      <c r="W160" s="3"/>
      <c r="X160" s="3"/>
      <c r="Y160" s="3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91"/>
    </row>
    <row r="161" spans="1:56">
      <c r="A161" s="4"/>
      <c r="B161" s="98"/>
      <c r="C161" s="709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709"/>
      <c r="V161" s="709"/>
      <c r="W161" s="3"/>
      <c r="X161" s="3"/>
      <c r="Y161" s="3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91"/>
    </row>
    <row r="162" spans="1:56">
      <c r="A162" s="4"/>
      <c r="B162" s="98"/>
      <c r="C162" s="709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709"/>
      <c r="V162" s="709"/>
      <c r="W162" s="3"/>
      <c r="X162" s="3"/>
      <c r="Y162" s="3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91"/>
    </row>
    <row r="163" spans="1:56">
      <c r="A163" s="4"/>
      <c r="B163" s="98"/>
      <c r="C163" s="709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709"/>
      <c r="V163" s="709"/>
      <c r="W163" s="3"/>
      <c r="X163" s="3"/>
      <c r="Y163" s="3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91"/>
    </row>
    <row r="164" spans="1:56">
      <c r="A164" s="4"/>
      <c r="B164" s="98"/>
      <c r="C164" s="709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709"/>
      <c r="V164" s="709"/>
      <c r="W164" s="3"/>
      <c r="X164" s="3"/>
      <c r="Y164" s="3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91"/>
    </row>
    <row r="165" spans="1:56">
      <c r="A165" s="4"/>
      <c r="B165" s="98"/>
      <c r="C165" s="709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709"/>
      <c r="V165" s="709"/>
      <c r="W165" s="3"/>
      <c r="X165" s="3"/>
      <c r="Y165" s="3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91"/>
    </row>
    <row r="166" spans="1:56">
      <c r="A166" s="4"/>
      <c r="B166" s="98"/>
      <c r="C166" s="709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709"/>
      <c r="V166" s="709"/>
      <c r="W166" s="3"/>
      <c r="X166" s="3"/>
      <c r="Y166" s="3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91"/>
    </row>
    <row r="167" spans="1:56">
      <c r="A167" s="4"/>
      <c r="B167" s="98"/>
      <c r="C167" s="709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709"/>
      <c r="V167" s="709"/>
      <c r="W167" s="3"/>
      <c r="X167" s="3"/>
      <c r="Y167" s="3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91"/>
    </row>
    <row r="168" spans="1:56">
      <c r="A168" s="4"/>
      <c r="B168" s="98"/>
      <c r="C168" s="709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709"/>
      <c r="V168" s="709"/>
      <c r="W168" s="3"/>
      <c r="X168" s="3"/>
      <c r="Y168" s="3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91"/>
    </row>
    <row r="169" spans="1:56">
      <c r="A169" s="4"/>
      <c r="B169" s="98"/>
      <c r="C169" s="709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709"/>
      <c r="V169" s="709"/>
      <c r="W169" s="3"/>
      <c r="X169" s="3"/>
      <c r="Y169" s="3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91"/>
    </row>
    <row r="170" spans="1:56">
      <c r="A170" s="4"/>
      <c r="B170" s="98"/>
      <c r="C170" s="709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709"/>
      <c r="V170" s="709"/>
      <c r="W170" s="3"/>
      <c r="X170" s="3"/>
      <c r="Y170" s="3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91"/>
    </row>
    <row r="171" spans="1:56">
      <c r="A171" s="4"/>
      <c r="B171" s="98"/>
      <c r="C171" s="709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709"/>
      <c r="V171" s="709"/>
      <c r="W171" s="3"/>
      <c r="X171" s="3"/>
      <c r="Y171" s="3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91"/>
    </row>
    <row r="172" spans="1:56">
      <c r="A172" s="4"/>
      <c r="B172" s="98"/>
      <c r="C172" s="709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709"/>
      <c r="V172" s="709"/>
      <c r="W172" s="3"/>
      <c r="X172" s="3"/>
      <c r="Y172" s="3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91"/>
    </row>
    <row r="173" spans="1:56">
      <c r="A173" s="4"/>
      <c r="B173" s="98"/>
      <c r="C173" s="709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709"/>
      <c r="V173" s="709"/>
      <c r="W173" s="3"/>
      <c r="X173" s="3"/>
      <c r="Y173" s="3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91"/>
    </row>
    <row r="174" spans="1:56">
      <c r="A174" s="4"/>
      <c r="B174" s="98"/>
      <c r="C174" s="709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709"/>
      <c r="V174" s="709"/>
      <c r="W174" s="3"/>
      <c r="X174" s="3"/>
      <c r="Y174" s="3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91"/>
    </row>
    <row r="175" spans="1:56">
      <c r="A175" s="4"/>
      <c r="B175" s="98"/>
      <c r="C175" s="709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709"/>
      <c r="V175" s="709"/>
      <c r="W175" s="3"/>
      <c r="X175" s="3"/>
      <c r="Y175" s="3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91"/>
    </row>
    <row r="176" spans="1:56">
      <c r="A176" s="4"/>
      <c r="B176" s="98"/>
      <c r="C176" s="709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709"/>
      <c r="V176" s="709"/>
      <c r="W176" s="3"/>
      <c r="X176" s="3"/>
      <c r="Y176" s="3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91"/>
    </row>
    <row r="177" spans="1:56">
      <c r="A177" s="4"/>
      <c r="B177" s="98"/>
      <c r="C177" s="709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709"/>
      <c r="V177" s="709"/>
      <c r="W177" s="3"/>
      <c r="X177" s="3"/>
      <c r="Y177" s="3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91"/>
    </row>
    <row r="178" spans="1:56">
      <c r="A178" s="4"/>
      <c r="B178" s="98"/>
      <c r="C178" s="709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709"/>
      <c r="V178" s="709"/>
      <c r="W178" s="3"/>
      <c r="X178" s="3"/>
      <c r="Y178" s="3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91"/>
    </row>
    <row r="179" spans="1:56">
      <c r="A179" s="4"/>
      <c r="B179" s="98"/>
      <c r="C179" s="709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709"/>
      <c r="V179" s="709"/>
      <c r="W179" s="3"/>
      <c r="X179" s="3"/>
      <c r="Y179" s="3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91"/>
    </row>
    <row r="180" spans="1:56">
      <c r="A180" s="4"/>
      <c r="B180" s="98"/>
      <c r="C180" s="709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709"/>
      <c r="V180" s="709"/>
      <c r="W180" s="3"/>
      <c r="X180" s="3"/>
      <c r="Y180" s="3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91"/>
    </row>
    <row r="181" spans="1:56">
      <c r="A181" s="4"/>
      <c r="B181" s="98"/>
      <c r="C181" s="709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709"/>
      <c r="V181" s="709"/>
      <c r="W181" s="3"/>
      <c r="X181" s="3"/>
      <c r="Y181" s="3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91"/>
    </row>
    <row r="182" spans="1:56">
      <c r="A182" s="4"/>
      <c r="B182" s="98"/>
      <c r="C182" s="709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709"/>
      <c r="V182" s="709"/>
      <c r="W182" s="3"/>
      <c r="X182" s="3"/>
      <c r="Y182" s="3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91"/>
    </row>
    <row r="183" spans="1:56">
      <c r="A183" s="4"/>
      <c r="B183" s="98"/>
      <c r="C183" s="709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709"/>
      <c r="V183" s="709"/>
      <c r="W183" s="3"/>
      <c r="X183" s="3"/>
      <c r="Y183" s="3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91"/>
    </row>
    <row r="184" spans="1:56">
      <c r="A184" s="4"/>
      <c r="B184" s="98"/>
      <c r="C184" s="709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709"/>
      <c r="V184" s="709"/>
      <c r="W184" s="3"/>
      <c r="X184" s="3"/>
      <c r="Y184" s="3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91"/>
    </row>
    <row r="185" spans="1:56">
      <c r="A185" s="4"/>
      <c r="B185" s="98"/>
      <c r="C185" s="709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709"/>
      <c r="V185" s="709"/>
      <c r="W185" s="3"/>
      <c r="X185" s="3"/>
      <c r="Y185" s="3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91"/>
    </row>
    <row r="186" spans="1:56">
      <c r="A186" s="4"/>
      <c r="B186" s="98"/>
      <c r="C186" s="709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709"/>
      <c r="V186" s="709"/>
      <c r="W186" s="3"/>
      <c r="X186" s="3"/>
      <c r="Y186" s="3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91"/>
    </row>
    <row r="187" spans="1:56">
      <c r="A187" s="4"/>
      <c r="B187" s="98"/>
      <c r="C187" s="709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709"/>
      <c r="V187" s="709"/>
      <c r="W187" s="3"/>
      <c r="X187" s="3"/>
      <c r="Y187" s="3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91"/>
    </row>
    <row r="188" spans="1:56">
      <c r="A188" s="4"/>
      <c r="B188" s="98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91"/>
    </row>
    <row r="189" spans="1:56">
      <c r="A189" s="4"/>
      <c r="B189" s="98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91"/>
    </row>
    <row r="190" spans="1:56">
      <c r="A190" s="4"/>
      <c r="B190" s="98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91"/>
    </row>
    <row r="191" spans="1:56">
      <c r="A191" s="4"/>
      <c r="B191" s="98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91"/>
    </row>
    <row r="192" spans="1:56">
      <c r="A192" s="4"/>
      <c r="B192" s="98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91"/>
    </row>
    <row r="193" spans="1:56">
      <c r="A193" s="4"/>
      <c r="B193" s="98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91"/>
    </row>
    <row r="194" spans="1:56">
      <c r="A194" s="4"/>
      <c r="B194" s="98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91"/>
    </row>
    <row r="195" spans="1:56">
      <c r="A195" s="4"/>
      <c r="B195" s="98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91"/>
    </row>
    <row r="196" spans="1:56">
      <c r="A196" s="4"/>
      <c r="B196" s="98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91"/>
    </row>
    <row r="197" spans="1:56">
      <c r="A197" s="4"/>
      <c r="B197" s="98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91"/>
    </row>
    <row r="198" spans="1:56">
      <c r="A198" s="4"/>
      <c r="B198" s="98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91"/>
    </row>
    <row r="199" spans="1:56">
      <c r="A199" s="4"/>
      <c r="B199" s="98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91"/>
    </row>
    <row r="200" spans="1:56">
      <c r="A200" s="4"/>
      <c r="B200" s="98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91"/>
    </row>
    <row r="201" spans="1:56">
      <c r="A201" s="4"/>
      <c r="B201" s="98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91"/>
    </row>
    <row r="202" spans="1:56">
      <c r="A202" s="4"/>
      <c r="B202" s="98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91"/>
    </row>
    <row r="203" spans="1:56">
      <c r="A203" s="4"/>
      <c r="B203" s="98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91"/>
    </row>
    <row r="204" spans="1:56">
      <c r="A204" s="4"/>
      <c r="B204" s="9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91"/>
    </row>
    <row r="205" spans="1:56">
      <c r="A205" s="4"/>
      <c r="B205" s="9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91"/>
    </row>
    <row r="206" spans="1:56">
      <c r="A206" s="4"/>
      <c r="B206" s="9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91"/>
    </row>
    <row r="207" spans="1:56">
      <c r="A207" s="4"/>
      <c r="B207" s="9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91"/>
    </row>
    <row r="208" spans="1:56">
      <c r="A208" s="4"/>
      <c r="B208" s="9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91"/>
    </row>
    <row r="209" spans="1:56">
      <c r="A209" s="4"/>
      <c r="B209" s="9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91"/>
    </row>
    <row r="210" spans="1:56">
      <c r="A210" s="4"/>
      <c r="B210" s="9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91"/>
    </row>
    <row r="211" spans="1:56">
      <c r="A211" s="4"/>
      <c r="B211" s="9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91"/>
    </row>
    <row r="212" spans="1:56">
      <c r="A212" s="4"/>
      <c r="B212" s="9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91"/>
    </row>
    <row r="213" spans="1:56">
      <c r="A213" s="4"/>
      <c r="B213" s="9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91"/>
    </row>
    <row r="214" spans="1:56">
      <c r="A214" s="4"/>
      <c r="B214" s="9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91"/>
    </row>
    <row r="215" spans="1:56">
      <c r="A215" s="4"/>
      <c r="B215" s="9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91"/>
    </row>
    <row r="216" spans="1:56">
      <c r="A216" s="4"/>
      <c r="B216" s="9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91"/>
    </row>
    <row r="217" spans="1:56">
      <c r="A217" s="4"/>
      <c r="B217" s="9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91"/>
    </row>
    <row r="218" spans="1:56">
      <c r="A218" s="4"/>
      <c r="B218" s="9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91"/>
    </row>
    <row r="219" spans="1:56">
      <c r="A219" s="4"/>
      <c r="B219" s="9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91"/>
    </row>
    <row r="220" spans="1:56">
      <c r="A220" s="4"/>
      <c r="B220" s="9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91"/>
    </row>
    <row r="221" spans="1:56">
      <c r="A221" s="4"/>
      <c r="B221" s="9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91"/>
    </row>
    <row r="222" spans="1:56">
      <c r="A222" s="4"/>
      <c r="B222" s="9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91"/>
    </row>
    <row r="223" spans="1:56">
      <c r="A223" s="4"/>
      <c r="B223" s="9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91"/>
    </row>
    <row r="224" spans="1:56">
      <c r="A224" s="4"/>
      <c r="B224" s="9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91"/>
    </row>
    <row r="225" spans="1:56">
      <c r="A225" s="4"/>
      <c r="B225" s="9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91"/>
    </row>
    <row r="226" spans="1:56">
      <c r="A226" s="4"/>
      <c r="B226" s="9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91"/>
    </row>
    <row r="227" spans="1:56">
      <c r="A227" s="4"/>
      <c r="B227" s="9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91"/>
    </row>
    <row r="228" spans="1:56">
      <c r="A228" s="4"/>
      <c r="B228" s="9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91"/>
    </row>
    <row r="229" spans="1:56">
      <c r="A229" s="4"/>
      <c r="B229" s="9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91"/>
    </row>
    <row r="230" spans="1:56">
      <c r="A230" s="4"/>
      <c r="B230" s="9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91"/>
    </row>
    <row r="231" spans="1:56">
      <c r="A231" s="4"/>
      <c r="B231" s="9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91"/>
    </row>
    <row r="232" spans="1:56">
      <c r="A232" s="4"/>
      <c r="B232" s="9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91"/>
    </row>
    <row r="233" spans="1:56">
      <c r="A233" s="4"/>
      <c r="B233" s="9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91"/>
    </row>
    <row r="234" spans="1:56">
      <c r="A234" s="4"/>
      <c r="B234" s="9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91"/>
    </row>
    <row r="235" spans="1:56">
      <c r="A235" s="4"/>
      <c r="B235" s="9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91"/>
    </row>
    <row r="236" spans="1:56">
      <c r="A236" s="4"/>
      <c r="B236" s="9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91"/>
    </row>
    <row r="237" spans="1:56">
      <c r="A237" s="4"/>
      <c r="B237" s="9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91"/>
    </row>
    <row r="238" spans="1:56">
      <c r="A238" s="4"/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91"/>
    </row>
    <row r="239" spans="1:56">
      <c r="A239" s="4"/>
      <c r="B239" s="9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91"/>
    </row>
    <row r="240" spans="1:56">
      <c r="A240" s="4"/>
      <c r="B240" s="9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91"/>
    </row>
    <row r="241" spans="1:56">
      <c r="A241" s="4"/>
      <c r="B241" s="9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91"/>
    </row>
    <row r="242" spans="1:56">
      <c r="A242" s="4"/>
      <c r="B242" s="9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91"/>
    </row>
    <row r="243" spans="1:56">
      <c r="A243" s="4"/>
      <c r="B243" s="9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91"/>
    </row>
    <row r="244" spans="1:56">
      <c r="A244" s="4"/>
      <c r="B244" s="9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91"/>
    </row>
    <row r="245" spans="1:56">
      <c r="A245" s="4"/>
      <c r="B245" s="9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91"/>
    </row>
    <row r="246" spans="1:56">
      <c r="A246" s="4"/>
      <c r="B246" s="9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91"/>
    </row>
    <row r="247" spans="1:56">
      <c r="A247" s="4"/>
      <c r="B247" s="9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91"/>
    </row>
    <row r="248" spans="1:56">
      <c r="A248" s="4"/>
      <c r="B248" s="9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91"/>
    </row>
    <row r="249" spans="1:56">
      <c r="A249" s="4"/>
      <c r="B249" s="9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91"/>
    </row>
    <row r="250" spans="1:56">
      <c r="A250" s="4"/>
      <c r="B250" s="9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91"/>
    </row>
    <row r="251" spans="1:56">
      <c r="A251" s="4"/>
      <c r="B251" s="9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91"/>
    </row>
    <row r="252" spans="1:56">
      <c r="A252" s="4"/>
      <c r="B252" s="9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91"/>
    </row>
    <row r="253" spans="1:56">
      <c r="A253" s="4"/>
      <c r="B253" s="9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91"/>
    </row>
    <row r="254" spans="1:56">
      <c r="A254" s="4"/>
      <c r="B254" s="9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91"/>
    </row>
    <row r="255" spans="1:56">
      <c r="A255" s="4"/>
      <c r="B255" s="9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91"/>
    </row>
    <row r="256" spans="1:56">
      <c r="A256" s="4"/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91"/>
    </row>
    <row r="257" spans="1:56">
      <c r="A257" s="4"/>
      <c r="B257" s="9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91"/>
    </row>
    <row r="258" spans="1:56">
      <c r="A258" s="4"/>
      <c r="B258" s="9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91"/>
    </row>
    <row r="259" spans="1:56">
      <c r="A259" s="4"/>
      <c r="B259" s="9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91"/>
    </row>
    <row r="260" spans="1:56">
      <c r="A260" s="4"/>
      <c r="B260" s="9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91"/>
    </row>
    <row r="261" spans="1:56">
      <c r="A261" s="4"/>
      <c r="B261" s="9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91"/>
    </row>
    <row r="262" spans="1:56">
      <c r="A262" s="4"/>
      <c r="B262" s="9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91"/>
    </row>
    <row r="263" spans="1:56">
      <c r="A263" s="4"/>
      <c r="B263" s="9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91"/>
    </row>
    <row r="264" spans="1:56">
      <c r="A264" s="4"/>
      <c r="B264" s="10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4"/>
    </row>
  </sheetData>
  <sheetProtection sheet="1" objects="1" scenarios="1"/>
  <mergeCells count="9">
    <mergeCell ref="E8:O8"/>
    <mergeCell ref="E9:O9"/>
    <mergeCell ref="E14:G14"/>
    <mergeCell ref="E2:G3"/>
    <mergeCell ref="H14:Q14"/>
    <mergeCell ref="H2:J3"/>
    <mergeCell ref="K2:K3"/>
    <mergeCell ref="L2:O3"/>
    <mergeCell ref="E6:O6"/>
  </mergeCells>
  <phoneticPr fontId="2" type="noConversion"/>
  <printOptions horizontalCentered="1" verticalCentered="1"/>
  <pageMargins left="0.39" right="0.24" top="0.65" bottom="0.98425196850393704" header="0" footer="0"/>
  <pageSetup paperSize="9" scale="58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 enableFormatConditionsCalculation="0">
    <tabColor indexed="13"/>
  </sheetPr>
  <dimension ref="A1:BP267"/>
  <sheetViews>
    <sheetView showGridLines="0" showRowColHeaders="0" showZeros="0" showOutlineSymbols="0" zoomScale="75" zoomScaleNormal="75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A5" sqref="A5:A93"/>
    </sheetView>
  </sheetViews>
  <sheetFormatPr baseColWidth="10" defaultRowHeight="12.75"/>
  <cols>
    <col min="1" max="1" width="11.42578125" hidden="1" customWidth="1"/>
    <col min="2" max="3" width="2.7109375" customWidth="1"/>
    <col min="4" max="4" width="4.42578125" customWidth="1"/>
    <col min="5" max="5" width="38.7109375" customWidth="1"/>
    <col min="6" max="6" width="5" customWidth="1"/>
    <col min="7" max="20" width="14" customWidth="1"/>
    <col min="21" max="21" width="6.28515625" customWidth="1"/>
    <col min="22" max="22" width="2.7109375" customWidth="1"/>
    <col min="23" max="68" width="11.42578125" style="73"/>
  </cols>
  <sheetData>
    <row r="1" spans="2:42" ht="12.75" customHeight="1">
      <c r="B1" s="9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91"/>
    </row>
    <row r="2" spans="2:42" ht="16.5" customHeight="1">
      <c r="B2" s="98"/>
      <c r="C2" s="521"/>
      <c r="D2" s="214"/>
      <c r="E2" s="1101" t="str">
        <f>INI!$G$11</f>
        <v>MiEMPRESA</v>
      </c>
      <c r="F2" s="1101"/>
      <c r="G2" s="974" t="s">
        <v>18</v>
      </c>
      <c r="H2" s="1140"/>
      <c r="I2" s="1140"/>
      <c r="J2" s="963">
        <f>SB!$C$73</f>
        <v>2025</v>
      </c>
      <c r="K2" s="1106" t="s">
        <v>435</v>
      </c>
      <c r="L2" s="1106"/>
      <c r="M2" s="1106"/>
      <c r="N2" s="1106"/>
      <c r="O2" s="1107"/>
      <c r="P2" s="707"/>
      <c r="Q2" s="725"/>
      <c r="R2" s="96"/>
      <c r="S2" s="96"/>
      <c r="T2" s="96"/>
      <c r="U2" s="96"/>
      <c r="V2" s="9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91"/>
    </row>
    <row r="3" spans="2:42" ht="16.5" customHeight="1">
      <c r="B3" s="98"/>
      <c r="C3" s="919"/>
      <c r="D3" s="724"/>
      <c r="E3" s="1139"/>
      <c r="F3" s="1139"/>
      <c r="G3" s="1141"/>
      <c r="H3" s="1141"/>
      <c r="I3" s="1141"/>
      <c r="J3" s="964"/>
      <c r="K3" s="1108"/>
      <c r="L3" s="1108"/>
      <c r="M3" s="1108"/>
      <c r="N3" s="1108"/>
      <c r="O3" s="1109"/>
      <c r="P3" s="627"/>
      <c r="Q3" s="746"/>
      <c r="R3" s="746"/>
      <c r="S3" s="746"/>
      <c r="T3" s="746"/>
      <c r="U3" s="5"/>
      <c r="V3" s="9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91"/>
    </row>
    <row r="4" spans="2:42" ht="5.0999999999999996" customHeight="1">
      <c r="B4" s="98"/>
      <c r="C4" s="271"/>
      <c r="D4" s="529"/>
      <c r="E4" s="920"/>
      <c r="F4" s="529"/>
      <c r="G4" s="529"/>
      <c r="H4" s="529"/>
      <c r="I4" s="529"/>
      <c r="J4" s="529"/>
      <c r="K4" s="921"/>
      <c r="L4" s="922"/>
      <c r="M4" s="922"/>
      <c r="N4" s="922"/>
      <c r="O4" s="923"/>
      <c r="P4" s="148"/>
      <c r="Q4" s="148"/>
      <c r="R4" s="188"/>
      <c r="S4" s="188"/>
      <c r="T4" s="188"/>
      <c r="U4" s="188"/>
      <c r="V4" s="22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91"/>
    </row>
    <row r="5" spans="2:42" ht="3.75" customHeight="1">
      <c r="B5" s="98"/>
      <c r="C5" s="804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93"/>
      <c r="P5" s="148"/>
      <c r="Q5" s="148"/>
      <c r="R5" s="188"/>
      <c r="S5" s="188"/>
      <c r="T5" s="188"/>
      <c r="U5" s="188"/>
      <c r="V5" s="22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91"/>
    </row>
    <row r="6" spans="2:42" ht="18.75" customHeight="1">
      <c r="B6" s="98"/>
      <c r="C6" s="811"/>
      <c r="D6" s="787"/>
      <c r="E6" s="1136" t="s">
        <v>292</v>
      </c>
      <c r="F6" s="1136"/>
      <c r="G6" s="1136"/>
      <c r="H6" s="1136"/>
      <c r="I6" s="1136"/>
      <c r="J6" s="1136"/>
      <c r="K6" s="1136"/>
      <c r="L6" s="1136"/>
      <c r="M6" s="1136"/>
      <c r="N6" s="1136"/>
      <c r="O6" s="914"/>
      <c r="P6" s="315"/>
      <c r="Q6" s="315"/>
      <c r="R6" s="315"/>
      <c r="S6" s="188"/>
      <c r="T6" s="188"/>
      <c r="U6" s="188"/>
      <c r="V6" s="2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1"/>
    </row>
    <row r="7" spans="2:42" ht="15.75" customHeight="1">
      <c r="B7" s="98"/>
      <c r="C7" s="811"/>
      <c r="D7" s="787"/>
      <c r="E7" s="1138" t="s">
        <v>293</v>
      </c>
      <c r="F7" s="1138"/>
      <c r="G7" s="1138"/>
      <c r="H7" s="1138"/>
      <c r="I7" s="1138"/>
      <c r="J7" s="1138"/>
      <c r="K7" s="1138"/>
      <c r="L7" s="1138"/>
      <c r="M7" s="1138"/>
      <c r="N7" s="1138"/>
      <c r="O7" s="915"/>
      <c r="P7" s="911"/>
      <c r="Q7" s="911"/>
      <c r="R7" s="911"/>
      <c r="S7" s="188"/>
      <c r="T7" s="188"/>
      <c r="U7" s="188"/>
      <c r="V7" s="22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91"/>
    </row>
    <row r="8" spans="2:42" ht="16.5" customHeight="1">
      <c r="B8" s="98"/>
      <c r="C8" s="811"/>
      <c r="D8" s="787"/>
      <c r="E8" s="1134" t="s">
        <v>282</v>
      </c>
      <c r="F8" s="1134"/>
      <c r="G8" s="1134"/>
      <c r="H8" s="1134"/>
      <c r="I8" s="1134"/>
      <c r="J8" s="1134"/>
      <c r="K8" s="1134"/>
      <c r="L8" s="1134"/>
      <c r="M8" s="1134"/>
      <c r="N8" s="1134"/>
      <c r="O8" s="917"/>
      <c r="P8" s="918"/>
      <c r="Q8" s="918"/>
      <c r="R8" s="918"/>
      <c r="S8" s="188"/>
      <c r="T8" s="188"/>
      <c r="U8" s="188"/>
      <c r="V8" s="22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91"/>
    </row>
    <row r="9" spans="2:42" ht="18" customHeight="1">
      <c r="B9" s="98"/>
      <c r="C9" s="811"/>
      <c r="D9" s="787"/>
      <c r="E9" s="1126" t="s">
        <v>426</v>
      </c>
      <c r="F9" s="1126"/>
      <c r="G9" s="1126"/>
      <c r="H9" s="1126"/>
      <c r="I9" s="1126"/>
      <c r="J9" s="1126"/>
      <c r="K9" s="1126"/>
      <c r="L9" s="1126"/>
      <c r="M9" s="1126"/>
      <c r="N9" s="1126"/>
      <c r="O9" s="915"/>
      <c r="P9" s="911"/>
      <c r="Q9" s="911"/>
      <c r="R9" s="911"/>
      <c r="S9" s="188"/>
      <c r="T9" s="188"/>
      <c r="U9" s="188"/>
      <c r="V9" s="22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91"/>
    </row>
    <row r="10" spans="2:42" ht="6" customHeight="1">
      <c r="B10" s="98"/>
      <c r="C10" s="811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94"/>
      <c r="P10" s="148"/>
      <c r="Q10" s="148"/>
      <c r="R10" s="188"/>
      <c r="S10" s="188"/>
      <c r="T10" s="188"/>
      <c r="U10" s="188"/>
      <c r="V10" s="22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91"/>
    </row>
    <row r="11" spans="2:42" ht="3" customHeight="1">
      <c r="B11" s="98"/>
      <c r="C11" s="788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8"/>
      <c r="P11" s="148"/>
      <c r="Q11" s="148"/>
      <c r="R11" s="188"/>
      <c r="S11" s="188"/>
      <c r="T11" s="188"/>
      <c r="U11" s="188"/>
      <c r="V11" s="22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91"/>
    </row>
    <row r="12" spans="2:42" ht="5.0999999999999996" customHeight="1">
      <c r="B12" s="98"/>
      <c r="C12" s="149"/>
      <c r="D12" s="221"/>
      <c r="E12" s="650"/>
      <c r="F12" s="650"/>
      <c r="G12" s="221"/>
      <c r="H12" s="221"/>
      <c r="I12" s="221"/>
      <c r="J12" s="221"/>
      <c r="K12" s="221"/>
      <c r="L12" s="221"/>
      <c r="M12" s="221"/>
      <c r="N12" s="221"/>
      <c r="O12" s="221"/>
      <c r="P12" s="148"/>
      <c r="Q12" s="148"/>
      <c r="R12" s="188"/>
      <c r="S12" s="188"/>
      <c r="T12" s="188"/>
      <c r="U12" s="188"/>
      <c r="V12" s="22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91"/>
    </row>
    <row r="13" spans="2:42" ht="12" customHeight="1">
      <c r="B13" s="98"/>
      <c r="C13" s="530"/>
      <c r="D13" s="586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339"/>
      <c r="V13" s="22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91"/>
    </row>
    <row r="14" spans="2:42" ht="19.5">
      <c r="B14" s="98"/>
      <c r="C14" s="705">
        <v>1</v>
      </c>
      <c r="D14" s="589"/>
      <c r="E14" s="1128" t="str">
        <f>INI!$G$11</f>
        <v>MiEMPRESA</v>
      </c>
      <c r="F14" s="1128"/>
      <c r="G14" s="1128"/>
      <c r="H14" s="1131" t="s">
        <v>283</v>
      </c>
      <c r="I14" s="1131"/>
      <c r="J14" s="1131"/>
      <c r="K14" s="1131"/>
      <c r="L14" s="1131"/>
      <c r="M14" s="1131"/>
      <c r="N14" s="1131"/>
      <c r="O14" s="1131"/>
      <c r="P14" s="1131"/>
      <c r="Q14" s="1131"/>
      <c r="R14" s="652"/>
      <c r="S14" s="653">
        <f>SB!$C$73</f>
        <v>2025</v>
      </c>
      <c r="T14" s="653"/>
      <c r="U14" s="209"/>
      <c r="V14" s="22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91"/>
    </row>
    <row r="15" spans="2:42">
      <c r="B15" s="98"/>
      <c r="C15" s="671"/>
      <c r="D15" s="589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209"/>
      <c r="V15" s="223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91"/>
    </row>
    <row r="16" spans="2:42" ht="24.75" customHeight="1">
      <c r="B16" s="98"/>
      <c r="C16" s="272"/>
      <c r="D16" s="589"/>
      <c r="E16" s="684" t="s">
        <v>255</v>
      </c>
      <c r="F16" s="685"/>
      <c r="G16" s="655" t="str">
        <f>SB!C72</f>
        <v>Enero</v>
      </c>
      <c r="H16" s="655" t="str">
        <f>SB!D72</f>
        <v>Febrero</v>
      </c>
      <c r="I16" s="655" t="str">
        <f>SB!E72</f>
        <v>Marzo</v>
      </c>
      <c r="J16" s="655" t="str">
        <f>SB!F72</f>
        <v>Abril</v>
      </c>
      <c r="K16" s="655" t="str">
        <f>SB!G72</f>
        <v>Mayo</v>
      </c>
      <c r="L16" s="655" t="str">
        <f>SB!H72</f>
        <v>Junio</v>
      </c>
      <c r="M16" s="655" t="str">
        <f>SB!I72</f>
        <v>Julio</v>
      </c>
      <c r="N16" s="655" t="str">
        <f>SB!J72</f>
        <v>Agosto</v>
      </c>
      <c r="O16" s="655" t="str">
        <f>SB!K72</f>
        <v>Septiembre</v>
      </c>
      <c r="P16" s="655" t="str">
        <f>SB!L72</f>
        <v>Octubre</v>
      </c>
      <c r="Q16" s="655" t="str">
        <f>SB!M72</f>
        <v>Noviembre</v>
      </c>
      <c r="R16" s="655" t="str">
        <f>SB!N72</f>
        <v>Diciembre</v>
      </c>
      <c r="S16" s="656" t="s">
        <v>11</v>
      </c>
      <c r="T16" s="657" t="s">
        <v>124</v>
      </c>
      <c r="U16" s="209"/>
      <c r="V16" s="22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91"/>
    </row>
    <row r="17" spans="2:42" ht="9.75" customHeight="1">
      <c r="B17" s="98"/>
      <c r="C17" s="272"/>
      <c r="D17" s="658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9"/>
      <c r="V17" s="223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91"/>
    </row>
    <row r="18" spans="2:42" ht="16.5" customHeight="1">
      <c r="B18" s="98"/>
      <c r="C18" s="272"/>
      <c r="D18" s="330"/>
      <c r="E18" s="659" t="s">
        <v>253</v>
      </c>
      <c r="F18" s="659"/>
      <c r="G18" s="660">
        <f>PPT!H12</f>
        <v>25000</v>
      </c>
      <c r="H18" s="660">
        <f>PPT!I12</f>
        <v>150000</v>
      </c>
      <c r="I18" s="660">
        <f>PPT!J12</f>
        <v>340000</v>
      </c>
      <c r="J18" s="660">
        <f>PPT!K12</f>
        <v>450000</v>
      </c>
      <c r="K18" s="660">
        <f>PPT!L12</f>
        <v>213000</v>
      </c>
      <c r="L18" s="660">
        <f>PPT!M12</f>
        <v>189000</v>
      </c>
      <c r="M18" s="660">
        <f>PPT!N12</f>
        <v>290000</v>
      </c>
      <c r="N18" s="660">
        <f>PPT!O12</f>
        <v>320000</v>
      </c>
      <c r="O18" s="660">
        <f>PPT!P12</f>
        <v>650000</v>
      </c>
      <c r="P18" s="660">
        <f>PPT!Q12</f>
        <v>765000</v>
      </c>
      <c r="Q18" s="660">
        <f>PPT!R12</f>
        <v>890000</v>
      </c>
      <c r="R18" s="660">
        <f>PPT!S12</f>
        <v>230000</v>
      </c>
      <c r="S18" s="661">
        <f>SUM(G18:R18)</f>
        <v>4512000</v>
      </c>
      <c r="T18" s="661"/>
      <c r="U18" s="209"/>
      <c r="V18" s="22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91"/>
    </row>
    <row r="19" spans="2:42" ht="15.75" customHeight="1">
      <c r="B19" s="98"/>
      <c r="C19" s="272"/>
      <c r="D19" s="330"/>
      <c r="E19" s="664" t="s">
        <v>51</v>
      </c>
      <c r="F19" s="686"/>
      <c r="G19" s="665">
        <f>PPT!H13</f>
        <v>-750</v>
      </c>
      <c r="H19" s="665">
        <f>PPT!I13</f>
        <v>-4500</v>
      </c>
      <c r="I19" s="665">
        <f>PPT!J13</f>
        <v>-10200</v>
      </c>
      <c r="J19" s="665">
        <f>PPT!K13</f>
        <v>-13500</v>
      </c>
      <c r="K19" s="665">
        <f>PPT!L13</f>
        <v>-6390</v>
      </c>
      <c r="L19" s="665">
        <f>PPT!M13</f>
        <v>-5670</v>
      </c>
      <c r="M19" s="665">
        <f>PPT!N13</f>
        <v>-8700</v>
      </c>
      <c r="N19" s="665">
        <f>PPT!O13</f>
        <v>-9600</v>
      </c>
      <c r="O19" s="665">
        <f>PPT!P13</f>
        <v>-19500</v>
      </c>
      <c r="P19" s="665">
        <f>PPT!Q13</f>
        <v>-22950</v>
      </c>
      <c r="Q19" s="665">
        <f>PPT!R13</f>
        <v>-26700</v>
      </c>
      <c r="R19" s="665">
        <f>PPT!S13</f>
        <v>-6900</v>
      </c>
      <c r="S19" s="687">
        <f>SUM(G19:R19)</f>
        <v>-135360</v>
      </c>
      <c r="T19" s="662">
        <f>IF(S$18=0,0,S19/S$18)</f>
        <v>-0.03</v>
      </c>
      <c r="U19" s="209"/>
      <c r="V19" s="22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91"/>
    </row>
    <row r="20" spans="2:42" ht="14.25">
      <c r="B20" s="98"/>
      <c r="C20" s="272"/>
      <c r="D20" s="330"/>
      <c r="E20" s="659" t="s">
        <v>254</v>
      </c>
      <c r="F20" s="686"/>
      <c r="G20" s="660">
        <f t="shared" ref="G20:S20" si="0">SUM(G18:G19)</f>
        <v>24250</v>
      </c>
      <c r="H20" s="660">
        <f t="shared" si="0"/>
        <v>145500</v>
      </c>
      <c r="I20" s="660">
        <f t="shared" si="0"/>
        <v>329800</v>
      </c>
      <c r="J20" s="660">
        <f t="shared" si="0"/>
        <v>436500</v>
      </c>
      <c r="K20" s="660">
        <f t="shared" si="0"/>
        <v>206610</v>
      </c>
      <c r="L20" s="660">
        <f t="shared" si="0"/>
        <v>183330</v>
      </c>
      <c r="M20" s="660">
        <f t="shared" si="0"/>
        <v>281300</v>
      </c>
      <c r="N20" s="660">
        <f t="shared" si="0"/>
        <v>310400</v>
      </c>
      <c r="O20" s="660">
        <f t="shared" si="0"/>
        <v>630500</v>
      </c>
      <c r="P20" s="660">
        <f t="shared" si="0"/>
        <v>742050</v>
      </c>
      <c r="Q20" s="660">
        <f t="shared" si="0"/>
        <v>863300</v>
      </c>
      <c r="R20" s="660">
        <f t="shared" si="0"/>
        <v>223100</v>
      </c>
      <c r="S20" s="660">
        <f t="shared" si="0"/>
        <v>4376640</v>
      </c>
      <c r="T20" s="662">
        <f>IF(S$18=0,0,S20/S$18)</f>
        <v>0.97</v>
      </c>
      <c r="U20" s="209"/>
      <c r="V20" s="22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91"/>
    </row>
    <row r="21" spans="2:42" ht="24" customHeight="1">
      <c r="B21" s="98"/>
      <c r="C21" s="272"/>
      <c r="D21" s="330"/>
      <c r="E21" s="664"/>
      <c r="F21" s="686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1"/>
      <c r="T21" s="661"/>
      <c r="U21" s="209"/>
      <c r="V21" s="22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91"/>
    </row>
    <row r="22" spans="2:42" ht="15">
      <c r="B22" s="98"/>
      <c r="C22" s="272"/>
      <c r="D22" s="330"/>
      <c r="E22" s="684" t="s">
        <v>284</v>
      </c>
      <c r="F22" s="685"/>
      <c r="G22" s="693">
        <f t="shared" ref="G22:S22" si="1">SUM(G24:G28)</f>
        <v>30096</v>
      </c>
      <c r="H22" s="693">
        <f t="shared" si="1"/>
        <v>93146</v>
      </c>
      <c r="I22" s="693">
        <f t="shared" si="1"/>
        <v>188982</v>
      </c>
      <c r="J22" s="693">
        <f t="shared" si="1"/>
        <v>244466</v>
      </c>
      <c r="K22" s="693">
        <f t="shared" si="1"/>
        <v>124923.2</v>
      </c>
      <c r="L22" s="693">
        <f t="shared" si="1"/>
        <v>112817.60000000001</v>
      </c>
      <c r="M22" s="693">
        <f t="shared" si="1"/>
        <v>163762</v>
      </c>
      <c r="N22" s="693">
        <f t="shared" si="1"/>
        <v>178894</v>
      </c>
      <c r="O22" s="693">
        <f t="shared" si="1"/>
        <v>345346</v>
      </c>
      <c r="P22" s="693">
        <f t="shared" si="1"/>
        <v>403352</v>
      </c>
      <c r="Q22" s="693">
        <f t="shared" si="1"/>
        <v>466402</v>
      </c>
      <c r="R22" s="693">
        <f t="shared" si="1"/>
        <v>133498</v>
      </c>
      <c r="S22" s="693">
        <f t="shared" si="1"/>
        <v>2485684.7999999998</v>
      </c>
      <c r="T22" s="694">
        <f>IF(S$20=0,0,S22/S$20)</f>
        <v>0.56794362798859399</v>
      </c>
      <c r="U22" s="209"/>
      <c r="V22" s="22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91"/>
    </row>
    <row r="23" spans="2:42" ht="3.75" customHeight="1">
      <c r="B23" s="98"/>
      <c r="C23" s="272"/>
      <c r="D23" s="330"/>
      <c r="E23" s="664"/>
      <c r="F23" s="686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1"/>
      <c r="T23" s="661"/>
      <c r="U23" s="209"/>
      <c r="V23" s="22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91"/>
    </row>
    <row r="24" spans="2:42" ht="17.25" customHeight="1">
      <c r="B24" s="98"/>
      <c r="C24" s="272"/>
      <c r="D24" s="330"/>
      <c r="E24" s="664" t="s">
        <v>43</v>
      </c>
      <c r="F24" s="686"/>
      <c r="G24" s="665">
        <f>'AN1'!H16</f>
        <v>12125</v>
      </c>
      <c r="H24" s="665">
        <f>'AN1'!I16</f>
        <v>72750</v>
      </c>
      <c r="I24" s="665">
        <f>'AN1'!J16</f>
        <v>164900</v>
      </c>
      <c r="J24" s="665">
        <f>'AN1'!K16</f>
        <v>218250</v>
      </c>
      <c r="K24" s="665">
        <f>'AN1'!L16</f>
        <v>103305</v>
      </c>
      <c r="L24" s="665">
        <f>'AN1'!M16</f>
        <v>91665</v>
      </c>
      <c r="M24" s="665">
        <f>'AN1'!N16</f>
        <v>140650</v>
      </c>
      <c r="N24" s="665">
        <f>'AN1'!O16</f>
        <v>155200</v>
      </c>
      <c r="O24" s="665">
        <f>'AN1'!P16</f>
        <v>315250</v>
      </c>
      <c r="P24" s="665">
        <f>'AN1'!Q16</f>
        <v>371025</v>
      </c>
      <c r="Q24" s="665">
        <f>'AN1'!R16</f>
        <v>431650</v>
      </c>
      <c r="R24" s="665">
        <f>'AN1'!S16</f>
        <v>111550</v>
      </c>
      <c r="S24" s="687">
        <f>SUM(G24:R24)</f>
        <v>2188320</v>
      </c>
      <c r="T24" s="662">
        <f>IF(S$20=0,0,S24/S$20)</f>
        <v>0.5</v>
      </c>
      <c r="U24" s="209"/>
      <c r="V24" s="22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91"/>
    </row>
    <row r="25" spans="2:42" ht="17.25" customHeight="1">
      <c r="B25" s="98"/>
      <c r="C25" s="272"/>
      <c r="D25" s="330"/>
      <c r="E25" s="664" t="s">
        <v>285</v>
      </c>
      <c r="F25" s="686"/>
      <c r="G25" s="665">
        <f>+PPT!H24</f>
        <v>485</v>
      </c>
      <c r="H25" s="665">
        <f>+PPT!I24</f>
        <v>2910</v>
      </c>
      <c r="I25" s="665">
        <f>+PPT!J24</f>
        <v>6596</v>
      </c>
      <c r="J25" s="665">
        <f>+PPT!K24</f>
        <v>8730</v>
      </c>
      <c r="K25" s="665">
        <f>+PPT!L24</f>
        <v>4132.2</v>
      </c>
      <c r="L25" s="665">
        <f>+PPT!M24</f>
        <v>3666.6</v>
      </c>
      <c r="M25" s="665">
        <f>+PPT!N24</f>
        <v>5626</v>
      </c>
      <c r="N25" s="665">
        <f>+PPT!O24</f>
        <v>6208</v>
      </c>
      <c r="O25" s="665">
        <f>+PPT!P24</f>
        <v>12610</v>
      </c>
      <c r="P25" s="665">
        <f>+PPT!Q24</f>
        <v>14841</v>
      </c>
      <c r="Q25" s="665">
        <f>+PPT!R24</f>
        <v>17266</v>
      </c>
      <c r="R25" s="665">
        <f>+PPT!S24</f>
        <v>4462</v>
      </c>
      <c r="S25" s="687">
        <f>SUM(G25:R25)</f>
        <v>87532.800000000003</v>
      </c>
      <c r="T25" s="662">
        <f>IF(S$20=0,0,S25/S$20)</f>
        <v>0.02</v>
      </c>
      <c r="U25" s="209"/>
      <c r="V25" s="22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91"/>
    </row>
    <row r="26" spans="2:42" ht="17.25" customHeight="1">
      <c r="B26" s="98"/>
      <c r="C26" s="272"/>
      <c r="D26" s="330"/>
      <c r="E26" s="664" t="s">
        <v>261</v>
      </c>
      <c r="F26" s="686"/>
      <c r="G26" s="665">
        <f>+PPT!H29</f>
        <v>13450</v>
      </c>
      <c r="H26" s="665">
        <f>+PPT!I29</f>
        <v>13450</v>
      </c>
      <c r="I26" s="665">
        <f>+PPT!J29</f>
        <v>13450</v>
      </c>
      <c r="J26" s="665">
        <f>+PPT!K29</f>
        <v>13450</v>
      </c>
      <c r="K26" s="665">
        <f>+PPT!L29</f>
        <v>13450</v>
      </c>
      <c r="L26" s="665">
        <f>+PPT!M29</f>
        <v>13450</v>
      </c>
      <c r="M26" s="665">
        <f>+PPT!N29</f>
        <v>13450</v>
      </c>
      <c r="N26" s="665">
        <f>+PPT!O29</f>
        <v>13450</v>
      </c>
      <c r="O26" s="665">
        <f>+PPT!P29</f>
        <v>13450</v>
      </c>
      <c r="P26" s="665">
        <f>+PPT!Q29</f>
        <v>13450</v>
      </c>
      <c r="Q26" s="665">
        <f>+PPT!R29</f>
        <v>13450</v>
      </c>
      <c r="R26" s="665">
        <f>+PPT!S29</f>
        <v>13450</v>
      </c>
      <c r="S26" s="687">
        <f>SUM(G26:R26)</f>
        <v>161400</v>
      </c>
      <c r="T26" s="662">
        <f>IF(S$20=0,0,S26/S$20)</f>
        <v>3.6877604737881112E-2</v>
      </c>
      <c r="U26" s="209"/>
      <c r="V26" s="22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91"/>
    </row>
    <row r="27" spans="2:42" ht="17.25" customHeight="1">
      <c r="B27" s="98"/>
      <c r="C27" s="272"/>
      <c r="D27" s="330"/>
      <c r="E27" s="664" t="s">
        <v>265</v>
      </c>
      <c r="F27" s="686"/>
      <c r="G27" s="665">
        <f>+PPT!H25</f>
        <v>4036</v>
      </c>
      <c r="H27" s="665">
        <f>+PPT!I25</f>
        <v>4036</v>
      </c>
      <c r="I27" s="665">
        <f>+PPT!J25</f>
        <v>4036</v>
      </c>
      <c r="J27" s="665">
        <f>+PPT!K25</f>
        <v>4036</v>
      </c>
      <c r="K27" s="665">
        <f>+PPT!L25</f>
        <v>4036</v>
      </c>
      <c r="L27" s="665">
        <f>+PPT!M25</f>
        <v>4036</v>
      </c>
      <c r="M27" s="665">
        <f>+PPT!N25</f>
        <v>4036</v>
      </c>
      <c r="N27" s="665">
        <f>+PPT!O25</f>
        <v>4036</v>
      </c>
      <c r="O27" s="665">
        <f>+PPT!P25</f>
        <v>4036</v>
      </c>
      <c r="P27" s="665">
        <f>+PPT!Q25</f>
        <v>4036</v>
      </c>
      <c r="Q27" s="665">
        <f>+PPT!R25</f>
        <v>4036</v>
      </c>
      <c r="R27" s="665">
        <f>+PPT!S25</f>
        <v>4036</v>
      </c>
      <c r="S27" s="687">
        <f>SUM(G27:R27)</f>
        <v>48432</v>
      </c>
      <c r="T27" s="662">
        <f>IF(S$20=0,0,S27/S$20)</f>
        <v>1.1066023250712875E-2</v>
      </c>
      <c r="U27" s="209"/>
      <c r="V27" s="22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91"/>
    </row>
    <row r="28" spans="2:42" ht="7.5" customHeight="1">
      <c r="B28" s="98"/>
      <c r="C28" s="272"/>
      <c r="D28" s="330"/>
      <c r="E28" s="664"/>
      <c r="F28" s="686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5"/>
      <c r="S28" s="661"/>
      <c r="T28" s="661"/>
      <c r="U28" s="209"/>
      <c r="V28" s="22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91"/>
    </row>
    <row r="29" spans="2:42" ht="17.25" customHeight="1">
      <c r="B29" s="98"/>
      <c r="C29" s="272"/>
      <c r="D29" s="330"/>
      <c r="E29" s="684" t="s">
        <v>40</v>
      </c>
      <c r="F29" s="692"/>
      <c r="G29" s="693">
        <f>+G20-G22</f>
        <v>-5846</v>
      </c>
      <c r="H29" s="693">
        <f t="shared" ref="H29:S29" si="2">+H20-H22</f>
        <v>52354</v>
      </c>
      <c r="I29" s="693">
        <f t="shared" si="2"/>
        <v>140818</v>
      </c>
      <c r="J29" s="693">
        <f t="shared" si="2"/>
        <v>192034</v>
      </c>
      <c r="K29" s="693">
        <f t="shared" si="2"/>
        <v>81686.8</v>
      </c>
      <c r="L29" s="693">
        <f t="shared" si="2"/>
        <v>70512.399999999994</v>
      </c>
      <c r="M29" s="693">
        <f t="shared" si="2"/>
        <v>117538</v>
      </c>
      <c r="N29" s="693">
        <f t="shared" si="2"/>
        <v>131506</v>
      </c>
      <c r="O29" s="693">
        <f t="shared" si="2"/>
        <v>285154</v>
      </c>
      <c r="P29" s="693">
        <f t="shared" si="2"/>
        <v>338698</v>
      </c>
      <c r="Q29" s="693">
        <f t="shared" si="2"/>
        <v>396898</v>
      </c>
      <c r="R29" s="693">
        <f t="shared" si="2"/>
        <v>89602</v>
      </c>
      <c r="S29" s="693">
        <f t="shared" si="2"/>
        <v>1890955.2000000002</v>
      </c>
      <c r="T29" s="694">
        <f>IF(S$20=0,0,S29/S$20)</f>
        <v>0.43205637201140606</v>
      </c>
      <c r="U29" s="209"/>
      <c r="V29" s="223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91"/>
    </row>
    <row r="30" spans="2:42" ht="22.5" customHeight="1">
      <c r="B30" s="98"/>
      <c r="C30" s="272"/>
      <c r="D30" s="330"/>
      <c r="E30" s="664"/>
      <c r="F30" s="686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1"/>
      <c r="T30" s="661"/>
      <c r="U30" s="209"/>
      <c r="V30" s="22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91"/>
    </row>
    <row r="31" spans="2:42" ht="17.25" customHeight="1">
      <c r="B31" s="98"/>
      <c r="C31" s="272"/>
      <c r="D31" s="330"/>
      <c r="E31" s="684" t="s">
        <v>286</v>
      </c>
      <c r="F31" s="685"/>
      <c r="G31" s="693">
        <f>+G33+G41+G57</f>
        <v>29340</v>
      </c>
      <c r="H31" s="693">
        <f t="shared" ref="H31:R31" si="3">+H33+H41+H57</f>
        <v>42465</v>
      </c>
      <c r="I31" s="693">
        <f t="shared" si="3"/>
        <v>60195</v>
      </c>
      <c r="J31" s="693">
        <f t="shared" si="3"/>
        <v>72565</v>
      </c>
      <c r="K31" s="693">
        <f t="shared" si="3"/>
        <v>51576</v>
      </c>
      <c r="L31" s="693">
        <f t="shared" si="3"/>
        <v>51248</v>
      </c>
      <c r="M31" s="693">
        <f t="shared" si="3"/>
        <v>57545</v>
      </c>
      <c r="N31" s="693">
        <f t="shared" si="3"/>
        <v>58055</v>
      </c>
      <c r="O31" s="693">
        <f t="shared" si="3"/>
        <v>90965</v>
      </c>
      <c r="P31" s="693">
        <f t="shared" si="3"/>
        <v>101120</v>
      </c>
      <c r="Q31" s="693">
        <f t="shared" si="3"/>
        <v>112825</v>
      </c>
      <c r="R31" s="693">
        <f t="shared" si="3"/>
        <v>50625</v>
      </c>
      <c r="S31" s="693">
        <f>SUM(S33:S37)</f>
        <v>1113048</v>
      </c>
      <c r="T31" s="694">
        <f>IF(S$20=0,0,S31/S$20)</f>
        <v>0.25431563939460405</v>
      </c>
      <c r="U31" s="209"/>
      <c r="V31" s="22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91"/>
    </row>
    <row r="32" spans="2:42" ht="17.25" customHeight="1">
      <c r="B32" s="98"/>
      <c r="C32" s="272"/>
      <c r="D32" s="330"/>
      <c r="E32" s="664"/>
      <c r="F32" s="686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1"/>
      <c r="T32" s="661"/>
      <c r="U32" s="209"/>
      <c r="V32" s="22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91"/>
    </row>
    <row r="33" spans="2:42" ht="17.25" customHeight="1">
      <c r="B33" s="98"/>
      <c r="C33" s="272"/>
      <c r="D33" s="330"/>
      <c r="E33" s="659" t="s">
        <v>287</v>
      </c>
      <c r="F33" s="686"/>
      <c r="G33" s="660">
        <f t="shared" ref="G33:R33" si="4">SUM(G34:G39)</f>
        <v>11590</v>
      </c>
      <c r="H33" s="660">
        <f t="shared" si="4"/>
        <v>24715</v>
      </c>
      <c r="I33" s="660">
        <f t="shared" si="4"/>
        <v>42445</v>
      </c>
      <c r="J33" s="660">
        <f t="shared" si="4"/>
        <v>54815</v>
      </c>
      <c r="K33" s="660">
        <f t="shared" si="4"/>
        <v>33826</v>
      </c>
      <c r="L33" s="660">
        <f t="shared" si="4"/>
        <v>33498</v>
      </c>
      <c r="M33" s="660">
        <f t="shared" si="4"/>
        <v>39795</v>
      </c>
      <c r="N33" s="660">
        <f t="shared" si="4"/>
        <v>40305</v>
      </c>
      <c r="O33" s="660">
        <f t="shared" si="4"/>
        <v>73215</v>
      </c>
      <c r="P33" s="660">
        <f t="shared" si="4"/>
        <v>83370</v>
      </c>
      <c r="Q33" s="660">
        <f t="shared" si="4"/>
        <v>95075</v>
      </c>
      <c r="R33" s="660">
        <f t="shared" si="4"/>
        <v>32875</v>
      </c>
      <c r="S33" s="660">
        <f>SUM(S34:S39)</f>
        <v>565524</v>
      </c>
      <c r="T33" s="689">
        <f t="shared" ref="T33:T39" si="5">IF(S$20=0,0,S33/S$20)</f>
        <v>0.12921419170870804</v>
      </c>
      <c r="U33" s="209"/>
      <c r="V33" s="22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91"/>
    </row>
    <row r="34" spans="2:42" ht="17.25" customHeight="1">
      <c r="B34" s="98"/>
      <c r="C34" s="272"/>
      <c r="D34" s="330"/>
      <c r="E34" s="664" t="s">
        <v>268</v>
      </c>
      <c r="F34" s="686"/>
      <c r="G34" s="665">
        <f>PPT!H34</f>
        <v>2000</v>
      </c>
      <c r="H34" s="665">
        <f>PPT!I34</f>
        <v>3000</v>
      </c>
      <c r="I34" s="665">
        <f>PPT!J34</f>
        <v>2300</v>
      </c>
      <c r="J34" s="665">
        <f>PPT!K34</f>
        <v>4000</v>
      </c>
      <c r="K34" s="665">
        <f>PPT!L34</f>
        <v>6000</v>
      </c>
      <c r="L34" s="665">
        <f>PPT!M34</f>
        <v>8000</v>
      </c>
      <c r="M34" s="665">
        <f>PPT!N34</f>
        <v>4500</v>
      </c>
      <c r="N34" s="665">
        <f>PPT!O34</f>
        <v>2100</v>
      </c>
      <c r="O34" s="665">
        <f>PPT!P34</f>
        <v>3000</v>
      </c>
      <c r="P34" s="665">
        <f>PPT!Q34</f>
        <v>2000</v>
      </c>
      <c r="Q34" s="665">
        <f>PPT!R34</f>
        <v>1580</v>
      </c>
      <c r="R34" s="665">
        <f>PPT!S34</f>
        <v>3400</v>
      </c>
      <c r="S34" s="687">
        <f t="shared" ref="S34:S39" si="6">SUM(G34:R34)</f>
        <v>41880</v>
      </c>
      <c r="T34" s="662">
        <f t="shared" si="5"/>
        <v>9.5689844264093011E-3</v>
      </c>
      <c r="U34" s="209"/>
      <c r="V34" s="22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91"/>
    </row>
    <row r="35" spans="2:42" ht="17.25" customHeight="1">
      <c r="B35" s="98"/>
      <c r="C35" s="272"/>
      <c r="D35" s="330"/>
      <c r="E35" s="664" t="s">
        <v>288</v>
      </c>
      <c r="F35" s="686"/>
      <c r="G35" s="665">
        <f>+PPT!H37</f>
        <v>1212.5</v>
      </c>
      <c r="H35" s="665">
        <f>+PPT!I37</f>
        <v>7275</v>
      </c>
      <c r="I35" s="665">
        <f>+PPT!J37</f>
        <v>16490</v>
      </c>
      <c r="J35" s="665">
        <f>+PPT!K37</f>
        <v>21825</v>
      </c>
      <c r="K35" s="665">
        <f>+PPT!L37</f>
        <v>10330.5</v>
      </c>
      <c r="L35" s="665">
        <f>+PPT!M37</f>
        <v>9166.5</v>
      </c>
      <c r="M35" s="665">
        <f>+PPT!N37</f>
        <v>14065</v>
      </c>
      <c r="N35" s="665">
        <f>+PPT!O37</f>
        <v>15520</v>
      </c>
      <c r="O35" s="665">
        <f>+PPT!P37</f>
        <v>31525</v>
      </c>
      <c r="P35" s="665">
        <f>+PPT!Q37</f>
        <v>37102.5</v>
      </c>
      <c r="Q35" s="665">
        <f>+PPT!R37</f>
        <v>43165</v>
      </c>
      <c r="R35" s="665">
        <f>+PPT!S37</f>
        <v>11155</v>
      </c>
      <c r="S35" s="687">
        <f t="shared" si="6"/>
        <v>218832</v>
      </c>
      <c r="T35" s="662">
        <f t="shared" si="5"/>
        <v>0.05</v>
      </c>
      <c r="U35" s="209"/>
      <c r="V35" s="22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91"/>
    </row>
    <row r="36" spans="2:42" ht="17.25" customHeight="1">
      <c r="B36" s="98"/>
      <c r="C36" s="272"/>
      <c r="D36" s="330"/>
      <c r="E36" s="664" t="s">
        <v>260</v>
      </c>
      <c r="F36" s="686"/>
      <c r="G36" s="665">
        <f>+PPT!H28</f>
        <v>1212.5</v>
      </c>
      <c r="H36" s="665">
        <f>+PPT!I28</f>
        <v>7275</v>
      </c>
      <c r="I36" s="665">
        <f>+PPT!J28</f>
        <v>16490</v>
      </c>
      <c r="J36" s="665">
        <f>+PPT!K28</f>
        <v>21825</v>
      </c>
      <c r="K36" s="665">
        <f>+PPT!L28</f>
        <v>10330.5</v>
      </c>
      <c r="L36" s="665">
        <f>+PPT!M28</f>
        <v>9166.5</v>
      </c>
      <c r="M36" s="665">
        <f>+PPT!N28</f>
        <v>14065</v>
      </c>
      <c r="N36" s="665">
        <f>+PPT!O28</f>
        <v>15520</v>
      </c>
      <c r="O36" s="665">
        <f>+PPT!P28</f>
        <v>31525</v>
      </c>
      <c r="P36" s="665">
        <f>+PPT!Q28</f>
        <v>37102.5</v>
      </c>
      <c r="Q36" s="665">
        <f>+PPT!R28</f>
        <v>43165</v>
      </c>
      <c r="R36" s="665">
        <f>+PPT!S28</f>
        <v>11155</v>
      </c>
      <c r="S36" s="687">
        <f t="shared" si="6"/>
        <v>218832</v>
      </c>
      <c r="T36" s="662">
        <f t="shared" si="5"/>
        <v>0.05</v>
      </c>
      <c r="U36" s="209"/>
      <c r="V36" s="22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91"/>
    </row>
    <row r="37" spans="2:42" ht="17.25" customHeight="1">
      <c r="B37" s="98"/>
      <c r="C37" s="272"/>
      <c r="D37" s="330"/>
      <c r="E37" s="664" t="s">
        <v>262</v>
      </c>
      <c r="F37" s="686"/>
      <c r="G37" s="665">
        <f>+PPT!H30</f>
        <v>5665</v>
      </c>
      <c r="H37" s="665">
        <f>+PPT!I30</f>
        <v>5665</v>
      </c>
      <c r="I37" s="665">
        <f>+PPT!J30</f>
        <v>5665</v>
      </c>
      <c r="J37" s="665">
        <f>+PPT!K30</f>
        <v>5665</v>
      </c>
      <c r="K37" s="665">
        <f>+PPT!L30</f>
        <v>5665</v>
      </c>
      <c r="L37" s="665">
        <f>+PPT!M30</f>
        <v>5665</v>
      </c>
      <c r="M37" s="665">
        <f>+PPT!N30</f>
        <v>5665</v>
      </c>
      <c r="N37" s="665">
        <f>+PPT!O30</f>
        <v>5665</v>
      </c>
      <c r="O37" s="665">
        <f>+PPT!P30</f>
        <v>5665</v>
      </c>
      <c r="P37" s="665">
        <f>+PPT!Q30</f>
        <v>5665</v>
      </c>
      <c r="Q37" s="665">
        <f>+PPT!R30</f>
        <v>5665</v>
      </c>
      <c r="R37" s="665">
        <f>+PPT!S30</f>
        <v>5665</v>
      </c>
      <c r="S37" s="687">
        <f t="shared" si="6"/>
        <v>67980</v>
      </c>
      <c r="T37" s="662">
        <f t="shared" si="5"/>
        <v>1.5532463259486729E-2</v>
      </c>
      <c r="U37" s="209"/>
      <c r="V37" s="22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91"/>
    </row>
    <row r="38" spans="2:42" ht="17.25" customHeight="1">
      <c r="B38" s="98"/>
      <c r="C38" s="272"/>
      <c r="D38" s="330"/>
      <c r="E38" s="664" t="s">
        <v>269</v>
      </c>
      <c r="F38" s="686"/>
      <c r="G38" s="665">
        <f>PPT!H35</f>
        <v>200</v>
      </c>
      <c r="H38" s="665">
        <f>PPT!I35</f>
        <v>200</v>
      </c>
      <c r="I38" s="665">
        <f>PPT!J35</f>
        <v>200</v>
      </c>
      <c r="J38" s="665">
        <f>PPT!K35</f>
        <v>200</v>
      </c>
      <c r="K38" s="665">
        <f>PPT!L35</f>
        <v>200</v>
      </c>
      <c r="L38" s="665">
        <f>PPT!M35</f>
        <v>200</v>
      </c>
      <c r="M38" s="665">
        <f>PPT!N35</f>
        <v>200</v>
      </c>
      <c r="N38" s="665">
        <f>PPT!O35</f>
        <v>200</v>
      </c>
      <c r="O38" s="665">
        <f>PPT!P35</f>
        <v>200</v>
      </c>
      <c r="P38" s="665">
        <f>PPT!Q35</f>
        <v>200</v>
      </c>
      <c r="Q38" s="665">
        <f>PPT!R35</f>
        <v>200</v>
      </c>
      <c r="R38" s="665">
        <f>PPT!S35</f>
        <v>200</v>
      </c>
      <c r="S38" s="687">
        <f t="shared" si="6"/>
        <v>2400</v>
      </c>
      <c r="T38" s="662">
        <f t="shared" si="5"/>
        <v>5.4836586970826936E-4</v>
      </c>
      <c r="U38" s="209"/>
      <c r="V38" s="22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91"/>
    </row>
    <row r="39" spans="2:42" ht="17.25" customHeight="1">
      <c r="B39" s="98"/>
      <c r="C39" s="272"/>
      <c r="D39" s="330"/>
      <c r="E39" s="664" t="s">
        <v>270</v>
      </c>
      <c r="F39" s="686"/>
      <c r="G39" s="665">
        <f>PPT!H36</f>
        <v>1300</v>
      </c>
      <c r="H39" s="665">
        <f>PPT!I36</f>
        <v>1300</v>
      </c>
      <c r="I39" s="665">
        <f>PPT!J36</f>
        <v>1300</v>
      </c>
      <c r="J39" s="665">
        <f>PPT!K36</f>
        <v>1300</v>
      </c>
      <c r="K39" s="665">
        <f>PPT!L36</f>
        <v>1300</v>
      </c>
      <c r="L39" s="665">
        <f>PPT!M36</f>
        <v>1300</v>
      </c>
      <c r="M39" s="665">
        <f>PPT!N36</f>
        <v>1300</v>
      </c>
      <c r="N39" s="665">
        <f>PPT!O36</f>
        <v>1300</v>
      </c>
      <c r="O39" s="665">
        <f>PPT!P36</f>
        <v>1300</v>
      </c>
      <c r="P39" s="665">
        <f>PPT!Q36</f>
        <v>1300</v>
      </c>
      <c r="Q39" s="665">
        <f>PPT!R36</f>
        <v>1300</v>
      </c>
      <c r="R39" s="665">
        <f>PPT!S36</f>
        <v>1300</v>
      </c>
      <c r="S39" s="687">
        <f t="shared" si="6"/>
        <v>15600</v>
      </c>
      <c r="T39" s="662">
        <f t="shared" si="5"/>
        <v>3.564378153103751E-3</v>
      </c>
      <c r="U39" s="209"/>
      <c r="V39" s="22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91"/>
    </row>
    <row r="40" spans="2:42" ht="6" customHeight="1">
      <c r="B40" s="98"/>
      <c r="C40" s="272"/>
      <c r="D40" s="330"/>
      <c r="E40" s="659"/>
      <c r="F40" s="686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1"/>
      <c r="T40" s="661"/>
      <c r="U40" s="209"/>
      <c r="V40" s="22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91"/>
    </row>
    <row r="41" spans="2:42" ht="14.25">
      <c r="B41" s="98"/>
      <c r="C41" s="272"/>
      <c r="D41" s="330"/>
      <c r="E41" s="659" t="s">
        <v>291</v>
      </c>
      <c r="F41" s="686"/>
      <c r="G41" s="660">
        <f>SUM(G42:G53)</f>
        <v>17530</v>
      </c>
      <c r="H41" s="660">
        <f t="shared" ref="H41:R41" si="7">SUM(H42:H53)</f>
        <v>17530</v>
      </c>
      <c r="I41" s="660">
        <f t="shared" si="7"/>
        <v>17530</v>
      </c>
      <c r="J41" s="660">
        <f t="shared" si="7"/>
        <v>17530</v>
      </c>
      <c r="K41" s="660">
        <f t="shared" si="7"/>
        <v>17530</v>
      </c>
      <c r="L41" s="660">
        <f t="shared" si="7"/>
        <v>17530</v>
      </c>
      <c r="M41" s="660">
        <f t="shared" si="7"/>
        <v>17530</v>
      </c>
      <c r="N41" s="660">
        <f t="shared" si="7"/>
        <v>17530</v>
      </c>
      <c r="O41" s="660">
        <f t="shared" si="7"/>
        <v>17530</v>
      </c>
      <c r="P41" s="660">
        <f t="shared" si="7"/>
        <v>17530</v>
      </c>
      <c r="Q41" s="660">
        <f t="shared" si="7"/>
        <v>17530</v>
      </c>
      <c r="R41" s="660">
        <f t="shared" si="7"/>
        <v>17530</v>
      </c>
      <c r="S41" s="660">
        <f>SUM(S42:S53)</f>
        <v>210360</v>
      </c>
      <c r="T41" s="689">
        <f t="shared" ref="T41:T55" si="8">IF(S$20=0,0,S41/S$20)</f>
        <v>4.8064268479929811E-2</v>
      </c>
      <c r="U41" s="209"/>
      <c r="V41" s="22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91"/>
    </row>
    <row r="42" spans="2:42" ht="14.25">
      <c r="B42" s="98"/>
      <c r="C42" s="272"/>
      <c r="D42" s="330"/>
      <c r="E42" s="664" t="s">
        <v>263</v>
      </c>
      <c r="F42" s="686"/>
      <c r="G42" s="665">
        <f>+PPT!H31</f>
        <v>15480</v>
      </c>
      <c r="H42" s="665">
        <f>+PPT!I31</f>
        <v>15480</v>
      </c>
      <c r="I42" s="665">
        <f>+PPT!J31</f>
        <v>15480</v>
      </c>
      <c r="J42" s="665">
        <f>+PPT!K31</f>
        <v>15480</v>
      </c>
      <c r="K42" s="665">
        <f>+PPT!L31</f>
        <v>15480</v>
      </c>
      <c r="L42" s="665">
        <f>+PPT!M31</f>
        <v>15480</v>
      </c>
      <c r="M42" s="665">
        <f>+PPT!N31</f>
        <v>15480</v>
      </c>
      <c r="N42" s="665">
        <f>+PPT!O31</f>
        <v>15480</v>
      </c>
      <c r="O42" s="665">
        <f>+PPT!P31</f>
        <v>15480</v>
      </c>
      <c r="P42" s="665">
        <f>+PPT!Q31</f>
        <v>15480</v>
      </c>
      <c r="Q42" s="665">
        <f>+PPT!R31</f>
        <v>15480</v>
      </c>
      <c r="R42" s="665">
        <f>+PPT!S31</f>
        <v>15480</v>
      </c>
      <c r="S42" s="687">
        <f>SUM(G42:R42)</f>
        <v>185760</v>
      </c>
      <c r="T42" s="662">
        <f t="shared" si="8"/>
        <v>4.2443518315420051E-2</v>
      </c>
      <c r="U42" s="209"/>
      <c r="V42" s="22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91"/>
    </row>
    <row r="43" spans="2:42" ht="14.25">
      <c r="B43" s="98"/>
      <c r="C43" s="272"/>
      <c r="D43" s="330"/>
      <c r="E43" s="690" t="str">
        <f>+PPT!E40</f>
        <v>Alquileres</v>
      </c>
      <c r="F43" s="686"/>
      <c r="G43" s="665">
        <f>+PPT!H40</f>
        <v>800</v>
      </c>
      <c r="H43" s="665">
        <f>+PPT!I40</f>
        <v>800</v>
      </c>
      <c r="I43" s="665">
        <f>+PPT!J40</f>
        <v>800</v>
      </c>
      <c r="J43" s="665">
        <f>+PPT!K40</f>
        <v>800</v>
      </c>
      <c r="K43" s="665">
        <f>+PPT!L40</f>
        <v>800</v>
      </c>
      <c r="L43" s="665">
        <f>+PPT!M40</f>
        <v>800</v>
      </c>
      <c r="M43" s="665">
        <f>+PPT!N40</f>
        <v>800</v>
      </c>
      <c r="N43" s="665">
        <f>+PPT!O40</f>
        <v>800</v>
      </c>
      <c r="O43" s="665">
        <f>+PPT!P40</f>
        <v>800</v>
      </c>
      <c r="P43" s="665">
        <f>+PPT!Q40</f>
        <v>800</v>
      </c>
      <c r="Q43" s="665">
        <f>+PPT!R40</f>
        <v>800</v>
      </c>
      <c r="R43" s="665">
        <f>+PPT!S40</f>
        <v>800</v>
      </c>
      <c r="S43" s="687">
        <f t="shared" ref="S43:S53" si="9">SUM(G43:R43)</f>
        <v>9600</v>
      </c>
      <c r="T43" s="662">
        <f t="shared" si="8"/>
        <v>2.1934634788330775E-3</v>
      </c>
      <c r="U43" s="209"/>
      <c r="V43" s="22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91"/>
    </row>
    <row r="44" spans="2:42" ht="14.25">
      <c r="B44" s="98"/>
      <c r="C44" s="272"/>
      <c r="D44" s="330"/>
      <c r="E44" s="690" t="str">
        <f>+PPT!E41</f>
        <v>Suministros</v>
      </c>
      <c r="F44" s="686"/>
      <c r="G44" s="665">
        <f>+PPT!H41</f>
        <v>150</v>
      </c>
      <c r="H44" s="665">
        <f>+PPT!I41</f>
        <v>150</v>
      </c>
      <c r="I44" s="665">
        <f>+PPT!J41</f>
        <v>150</v>
      </c>
      <c r="J44" s="665">
        <f>+PPT!K41</f>
        <v>150</v>
      </c>
      <c r="K44" s="665">
        <f>+PPT!L41</f>
        <v>150</v>
      </c>
      <c r="L44" s="665">
        <f>+PPT!M41</f>
        <v>150</v>
      </c>
      <c r="M44" s="665">
        <f>+PPT!N41</f>
        <v>150</v>
      </c>
      <c r="N44" s="665">
        <f>+PPT!O41</f>
        <v>150</v>
      </c>
      <c r="O44" s="665">
        <f>+PPT!P41</f>
        <v>150</v>
      </c>
      <c r="P44" s="665">
        <f>+PPT!Q41</f>
        <v>150</v>
      </c>
      <c r="Q44" s="665">
        <f>+PPT!R41</f>
        <v>150</v>
      </c>
      <c r="R44" s="665">
        <f>+PPT!S41</f>
        <v>150</v>
      </c>
      <c r="S44" s="687">
        <f t="shared" si="9"/>
        <v>1800</v>
      </c>
      <c r="T44" s="662">
        <f t="shared" si="8"/>
        <v>4.11274402281202E-4</v>
      </c>
      <c r="U44" s="209"/>
      <c r="V44" s="22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91"/>
    </row>
    <row r="45" spans="2:42" ht="14.25">
      <c r="B45" s="98"/>
      <c r="C45" s="272"/>
      <c r="D45" s="330"/>
      <c r="E45" s="690" t="str">
        <f>+PPT!E42</f>
        <v>Mantenimiento</v>
      </c>
      <c r="F45" s="686"/>
      <c r="G45" s="665">
        <f>+PPT!H42</f>
        <v>200</v>
      </c>
      <c r="H45" s="665">
        <f>+PPT!I42</f>
        <v>200</v>
      </c>
      <c r="I45" s="665">
        <f>+PPT!J42</f>
        <v>200</v>
      </c>
      <c r="J45" s="665">
        <f>+PPT!K42</f>
        <v>200</v>
      </c>
      <c r="K45" s="665">
        <f>+PPT!L42</f>
        <v>200</v>
      </c>
      <c r="L45" s="665">
        <f>+PPT!M42</f>
        <v>200</v>
      </c>
      <c r="M45" s="665">
        <f>+PPT!N42</f>
        <v>200</v>
      </c>
      <c r="N45" s="665">
        <f>+PPT!O42</f>
        <v>200</v>
      </c>
      <c r="O45" s="665">
        <f>+PPT!P42</f>
        <v>200</v>
      </c>
      <c r="P45" s="665">
        <f>+PPT!Q42</f>
        <v>200</v>
      </c>
      <c r="Q45" s="665">
        <f>+PPT!R42</f>
        <v>200</v>
      </c>
      <c r="R45" s="665">
        <f>+PPT!S42</f>
        <v>200</v>
      </c>
      <c r="S45" s="687">
        <f t="shared" si="9"/>
        <v>2400</v>
      </c>
      <c r="T45" s="662">
        <f t="shared" si="8"/>
        <v>5.4836586970826936E-4</v>
      </c>
      <c r="U45" s="209"/>
      <c r="V45" s="22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1"/>
    </row>
    <row r="46" spans="2:42" ht="14.25">
      <c r="B46" s="98"/>
      <c r="C46" s="272"/>
      <c r="D46" s="330"/>
      <c r="E46" s="690" t="str">
        <f>+PPT!E43</f>
        <v>Material Oficina</v>
      </c>
      <c r="F46" s="686"/>
      <c r="G46" s="665">
        <f>+PPT!H43</f>
        <v>100</v>
      </c>
      <c r="H46" s="665">
        <f>+PPT!I43</f>
        <v>100</v>
      </c>
      <c r="I46" s="665">
        <f>+PPT!J43</f>
        <v>100</v>
      </c>
      <c r="J46" s="665">
        <f>+PPT!K43</f>
        <v>100</v>
      </c>
      <c r="K46" s="665">
        <f>+PPT!L43</f>
        <v>100</v>
      </c>
      <c r="L46" s="665">
        <f>+PPT!M43</f>
        <v>100</v>
      </c>
      <c r="M46" s="665">
        <f>+PPT!N43</f>
        <v>100</v>
      </c>
      <c r="N46" s="665">
        <f>+PPT!O43</f>
        <v>100</v>
      </c>
      <c r="O46" s="665">
        <f>+PPT!P43</f>
        <v>100</v>
      </c>
      <c r="P46" s="665">
        <f>+PPT!Q43</f>
        <v>100</v>
      </c>
      <c r="Q46" s="665">
        <f>+PPT!R43</f>
        <v>100</v>
      </c>
      <c r="R46" s="665">
        <f>+PPT!S43</f>
        <v>100</v>
      </c>
      <c r="S46" s="687">
        <f t="shared" si="9"/>
        <v>1200</v>
      </c>
      <c r="T46" s="662">
        <f t="shared" si="8"/>
        <v>2.7418293485413468E-4</v>
      </c>
      <c r="U46" s="209"/>
      <c r="V46" s="22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91"/>
    </row>
    <row r="47" spans="2:42" ht="14.25">
      <c r="B47" s="98"/>
      <c r="C47" s="272"/>
      <c r="D47" s="330"/>
      <c r="E47" s="690" t="str">
        <f>+PPT!E44</f>
        <v>Tributos</v>
      </c>
      <c r="F47" s="686"/>
      <c r="G47" s="665">
        <f>+PPT!H44</f>
        <v>50</v>
      </c>
      <c r="H47" s="665">
        <f>+PPT!I44</f>
        <v>50</v>
      </c>
      <c r="I47" s="665">
        <f>+PPT!J44</f>
        <v>50</v>
      </c>
      <c r="J47" s="665">
        <f>+PPT!K44</f>
        <v>50</v>
      </c>
      <c r="K47" s="665">
        <f>+PPT!L44</f>
        <v>50</v>
      </c>
      <c r="L47" s="665">
        <f>+PPT!M44</f>
        <v>50</v>
      </c>
      <c r="M47" s="665">
        <f>+PPT!N44</f>
        <v>50</v>
      </c>
      <c r="N47" s="665">
        <f>+PPT!O44</f>
        <v>50</v>
      </c>
      <c r="O47" s="665">
        <f>+PPT!P44</f>
        <v>50</v>
      </c>
      <c r="P47" s="665">
        <f>+PPT!Q44</f>
        <v>50</v>
      </c>
      <c r="Q47" s="665">
        <f>+PPT!R44</f>
        <v>50</v>
      </c>
      <c r="R47" s="665">
        <f>+PPT!S44</f>
        <v>50</v>
      </c>
      <c r="S47" s="687">
        <f t="shared" si="9"/>
        <v>600</v>
      </c>
      <c r="T47" s="662">
        <f t="shared" si="8"/>
        <v>1.3709146742706734E-4</v>
      </c>
      <c r="U47" s="209"/>
      <c r="V47" s="22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91"/>
    </row>
    <row r="48" spans="2:42" ht="14.25">
      <c r="B48" s="98"/>
      <c r="C48" s="272"/>
      <c r="D48" s="330"/>
      <c r="E48" s="690" t="str">
        <f>+PPT!E45</f>
        <v>Transportes</v>
      </c>
      <c r="F48" s="686"/>
      <c r="G48" s="665">
        <f>+PPT!H45</f>
        <v>200</v>
      </c>
      <c r="H48" s="665">
        <f>+PPT!I45</f>
        <v>200</v>
      </c>
      <c r="I48" s="665">
        <f>+PPT!J45</f>
        <v>200</v>
      </c>
      <c r="J48" s="665">
        <f>+PPT!K45</f>
        <v>200</v>
      </c>
      <c r="K48" s="665">
        <f>+PPT!L45</f>
        <v>200</v>
      </c>
      <c r="L48" s="665">
        <f>+PPT!M45</f>
        <v>200</v>
      </c>
      <c r="M48" s="665">
        <f>+PPT!N45</f>
        <v>200</v>
      </c>
      <c r="N48" s="665">
        <f>+PPT!O45</f>
        <v>200</v>
      </c>
      <c r="O48" s="665">
        <f>+PPT!P45</f>
        <v>200</v>
      </c>
      <c r="P48" s="665">
        <f>+PPT!Q45</f>
        <v>200</v>
      </c>
      <c r="Q48" s="665">
        <f>+PPT!R45</f>
        <v>200</v>
      </c>
      <c r="R48" s="665">
        <f>+PPT!S45</f>
        <v>200</v>
      </c>
      <c r="S48" s="687">
        <f t="shared" si="9"/>
        <v>2400</v>
      </c>
      <c r="T48" s="662">
        <f t="shared" si="8"/>
        <v>5.4836586970826936E-4</v>
      </c>
      <c r="U48" s="209"/>
      <c r="V48" s="22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91"/>
    </row>
    <row r="49" spans="2:42" ht="14.25">
      <c r="B49" s="98"/>
      <c r="C49" s="272"/>
      <c r="D49" s="330"/>
      <c r="E49" s="690" t="str">
        <f>+PPT!E46</f>
        <v>Viajes y varios</v>
      </c>
      <c r="F49" s="686"/>
      <c r="G49" s="665">
        <f>+PPT!H46</f>
        <v>300</v>
      </c>
      <c r="H49" s="665">
        <f>+PPT!I46</f>
        <v>300</v>
      </c>
      <c r="I49" s="665">
        <f>+PPT!J46</f>
        <v>300</v>
      </c>
      <c r="J49" s="665">
        <f>+PPT!K46</f>
        <v>300</v>
      </c>
      <c r="K49" s="665">
        <f>+PPT!L46</f>
        <v>300</v>
      </c>
      <c r="L49" s="665">
        <f>+PPT!M46</f>
        <v>300</v>
      </c>
      <c r="M49" s="665">
        <f>+PPT!N46</f>
        <v>300</v>
      </c>
      <c r="N49" s="665">
        <f>+PPT!O46</f>
        <v>300</v>
      </c>
      <c r="O49" s="665">
        <f>+PPT!P46</f>
        <v>300</v>
      </c>
      <c r="P49" s="665">
        <f>+PPT!Q46</f>
        <v>300</v>
      </c>
      <c r="Q49" s="665">
        <f>+PPT!R46</f>
        <v>300</v>
      </c>
      <c r="R49" s="665">
        <f>+PPT!S46</f>
        <v>300</v>
      </c>
      <c r="S49" s="687">
        <f t="shared" si="9"/>
        <v>3600</v>
      </c>
      <c r="T49" s="662">
        <f t="shared" si="8"/>
        <v>8.2254880456240399E-4</v>
      </c>
      <c r="U49" s="209"/>
      <c r="V49" s="22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91"/>
    </row>
    <row r="50" spans="2:42" ht="14.25">
      <c r="B50" s="98"/>
      <c r="C50" s="272"/>
      <c r="D50" s="330"/>
      <c r="E50" s="690" t="str">
        <f>+PPT!E47</f>
        <v>Asesorías</v>
      </c>
      <c r="F50" s="686"/>
      <c r="G50" s="665">
        <f>+PPT!H47</f>
        <v>200</v>
      </c>
      <c r="H50" s="665">
        <f>+PPT!I47</f>
        <v>200</v>
      </c>
      <c r="I50" s="665">
        <f>+PPT!J47</f>
        <v>200</v>
      </c>
      <c r="J50" s="665">
        <f>+PPT!K47</f>
        <v>200</v>
      </c>
      <c r="K50" s="665">
        <f>+PPT!L47</f>
        <v>200</v>
      </c>
      <c r="L50" s="665">
        <f>+PPT!M47</f>
        <v>200</v>
      </c>
      <c r="M50" s="665">
        <f>+PPT!N47</f>
        <v>200</v>
      </c>
      <c r="N50" s="665">
        <f>+PPT!O47</f>
        <v>200</v>
      </c>
      <c r="O50" s="665">
        <f>+PPT!P47</f>
        <v>200</v>
      </c>
      <c r="P50" s="665">
        <f>+PPT!Q47</f>
        <v>200</v>
      </c>
      <c r="Q50" s="665">
        <f>+PPT!R47</f>
        <v>200</v>
      </c>
      <c r="R50" s="665">
        <f>+PPT!S47</f>
        <v>200</v>
      </c>
      <c r="S50" s="687">
        <f t="shared" si="9"/>
        <v>2400</v>
      </c>
      <c r="T50" s="662">
        <f t="shared" si="8"/>
        <v>5.4836586970826936E-4</v>
      </c>
      <c r="U50" s="209"/>
      <c r="V50" s="22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91"/>
    </row>
    <row r="51" spans="2:42" ht="14.25">
      <c r="B51" s="98"/>
      <c r="C51" s="272"/>
      <c r="D51" s="330"/>
      <c r="E51" s="690" t="str">
        <f>+PPT!E48</f>
        <v xml:space="preserve">Otro </v>
      </c>
      <c r="F51" s="686"/>
      <c r="G51" s="665">
        <f>+PPT!H48</f>
        <v>50</v>
      </c>
      <c r="H51" s="665">
        <f>+PPT!I48</f>
        <v>50</v>
      </c>
      <c r="I51" s="665">
        <f>+PPT!J48</f>
        <v>50</v>
      </c>
      <c r="J51" s="665">
        <f>+PPT!K48</f>
        <v>50</v>
      </c>
      <c r="K51" s="665">
        <f>+PPT!L48</f>
        <v>50</v>
      </c>
      <c r="L51" s="665">
        <f>+PPT!M48</f>
        <v>50</v>
      </c>
      <c r="M51" s="665">
        <f>+PPT!N48</f>
        <v>50</v>
      </c>
      <c r="N51" s="665">
        <f>+PPT!O48</f>
        <v>50</v>
      </c>
      <c r="O51" s="665">
        <f>+PPT!P48</f>
        <v>50</v>
      </c>
      <c r="P51" s="665">
        <f>+PPT!Q48</f>
        <v>50</v>
      </c>
      <c r="Q51" s="665">
        <f>+PPT!R48</f>
        <v>50</v>
      </c>
      <c r="R51" s="665">
        <f>+PPT!S48</f>
        <v>50</v>
      </c>
      <c r="S51" s="687">
        <f t="shared" si="9"/>
        <v>600</v>
      </c>
      <c r="T51" s="662">
        <f t="shared" si="8"/>
        <v>1.3709146742706734E-4</v>
      </c>
      <c r="U51" s="209"/>
      <c r="V51" s="22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91"/>
    </row>
    <row r="52" spans="2:42" ht="14.25">
      <c r="B52" s="98"/>
      <c r="C52" s="272"/>
      <c r="D52" s="330"/>
      <c r="E52" s="690" t="str">
        <f>+PPT!E49</f>
        <v>Otro</v>
      </c>
      <c r="F52" s="686"/>
      <c r="G52" s="665">
        <f>+PPT!H49</f>
        <v>0</v>
      </c>
      <c r="H52" s="665">
        <f>+PPT!I49</f>
        <v>0</v>
      </c>
      <c r="I52" s="665">
        <f>+PPT!J49</f>
        <v>0</v>
      </c>
      <c r="J52" s="665">
        <f>+PPT!K49</f>
        <v>0</v>
      </c>
      <c r="K52" s="665">
        <f>+PPT!L49</f>
        <v>0</v>
      </c>
      <c r="L52" s="665">
        <f>+PPT!M49</f>
        <v>0</v>
      </c>
      <c r="M52" s="665">
        <f>+PPT!N49</f>
        <v>0</v>
      </c>
      <c r="N52" s="665">
        <f>+PPT!O49</f>
        <v>0</v>
      </c>
      <c r="O52" s="665">
        <f>+PPT!P49</f>
        <v>0</v>
      </c>
      <c r="P52" s="665">
        <f>+PPT!Q49</f>
        <v>0</v>
      </c>
      <c r="Q52" s="665">
        <f>+PPT!R49</f>
        <v>0</v>
      </c>
      <c r="R52" s="665">
        <f>+PPT!S49</f>
        <v>0</v>
      </c>
      <c r="S52" s="687">
        <f t="shared" si="9"/>
        <v>0</v>
      </c>
      <c r="T52" s="662">
        <f t="shared" si="8"/>
        <v>0</v>
      </c>
      <c r="U52" s="209"/>
      <c r="V52" s="22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91"/>
    </row>
    <row r="53" spans="2:42" ht="14.25">
      <c r="B53" s="98"/>
      <c r="C53" s="272"/>
      <c r="D53" s="330"/>
      <c r="E53" s="690" t="str">
        <f>+PPT!E50</f>
        <v>Otro</v>
      </c>
      <c r="F53" s="686"/>
      <c r="G53" s="665">
        <f>+PPT!H50</f>
        <v>0</v>
      </c>
      <c r="H53" s="665">
        <f>+PPT!I50</f>
        <v>0</v>
      </c>
      <c r="I53" s="665">
        <f>+PPT!J50</f>
        <v>0</v>
      </c>
      <c r="J53" s="665">
        <f>+PPT!K50</f>
        <v>0</v>
      </c>
      <c r="K53" s="665">
        <f>+PPT!L50</f>
        <v>0</v>
      </c>
      <c r="L53" s="665">
        <f>+PPT!M50</f>
        <v>0</v>
      </c>
      <c r="M53" s="665">
        <f>+PPT!N50</f>
        <v>0</v>
      </c>
      <c r="N53" s="665">
        <f>+PPT!O50</f>
        <v>0</v>
      </c>
      <c r="O53" s="665">
        <f>+PPT!P50</f>
        <v>0</v>
      </c>
      <c r="P53" s="665">
        <f>+PPT!Q50</f>
        <v>0</v>
      </c>
      <c r="Q53" s="665">
        <f>+PPT!R50</f>
        <v>0</v>
      </c>
      <c r="R53" s="665">
        <f>+PPT!S50</f>
        <v>0</v>
      </c>
      <c r="S53" s="687">
        <f t="shared" si="9"/>
        <v>0</v>
      </c>
      <c r="T53" s="662">
        <f t="shared" si="8"/>
        <v>0</v>
      </c>
      <c r="U53" s="209"/>
      <c r="V53" s="22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91"/>
    </row>
    <row r="54" spans="2:42" ht="15" customHeight="1">
      <c r="B54" s="98"/>
      <c r="C54" s="272"/>
      <c r="D54" s="330"/>
      <c r="E54" s="664"/>
      <c r="F54" s="686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1"/>
      <c r="T54" s="662">
        <f t="shared" si="8"/>
        <v>0</v>
      </c>
      <c r="U54" s="209"/>
      <c r="V54" s="22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91"/>
    </row>
    <row r="55" spans="2:42" ht="15" customHeight="1">
      <c r="B55" s="98"/>
      <c r="C55" s="272"/>
      <c r="D55" s="330"/>
      <c r="E55" s="691" t="s">
        <v>186</v>
      </c>
      <c r="F55" s="692"/>
      <c r="G55" s="693">
        <f>+G29-(G33+G41)</f>
        <v>-34966</v>
      </c>
      <c r="H55" s="693">
        <f t="shared" ref="H55:S55" si="10">+H29-(H33+H41)</f>
        <v>10109</v>
      </c>
      <c r="I55" s="693">
        <f t="shared" si="10"/>
        <v>80843</v>
      </c>
      <c r="J55" s="693">
        <f t="shared" si="10"/>
        <v>119689</v>
      </c>
      <c r="K55" s="693">
        <f t="shared" si="10"/>
        <v>30330.800000000003</v>
      </c>
      <c r="L55" s="693">
        <f t="shared" si="10"/>
        <v>19484.399999999994</v>
      </c>
      <c r="M55" s="693">
        <f t="shared" si="10"/>
        <v>60213</v>
      </c>
      <c r="N55" s="693">
        <f t="shared" si="10"/>
        <v>73671</v>
      </c>
      <c r="O55" s="693">
        <f t="shared" si="10"/>
        <v>194409</v>
      </c>
      <c r="P55" s="693">
        <f t="shared" si="10"/>
        <v>237798</v>
      </c>
      <c r="Q55" s="693">
        <f t="shared" si="10"/>
        <v>284293</v>
      </c>
      <c r="R55" s="693">
        <f t="shared" si="10"/>
        <v>39197</v>
      </c>
      <c r="S55" s="693">
        <f t="shared" si="10"/>
        <v>1115071.2000000002</v>
      </c>
      <c r="T55" s="694">
        <f t="shared" si="8"/>
        <v>0.25477791182276821</v>
      </c>
      <c r="U55" s="209"/>
      <c r="V55" s="22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91"/>
    </row>
    <row r="56" spans="2:42" ht="15" customHeight="1">
      <c r="B56" s="98"/>
      <c r="C56" s="272"/>
      <c r="D56" s="330"/>
      <c r="E56" s="664"/>
      <c r="F56" s="686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1"/>
      <c r="T56" s="662"/>
      <c r="U56" s="209"/>
      <c r="V56" s="22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1"/>
    </row>
    <row r="57" spans="2:42" ht="15" customHeight="1">
      <c r="B57" s="98"/>
      <c r="C57" s="272"/>
      <c r="D57" s="330"/>
      <c r="E57" s="659" t="s">
        <v>267</v>
      </c>
      <c r="F57" s="686"/>
      <c r="G57" s="660">
        <f>+PPT!H57</f>
        <v>220</v>
      </c>
      <c r="H57" s="660">
        <f>+PPT!I57</f>
        <v>220</v>
      </c>
      <c r="I57" s="660">
        <f>+PPT!J57</f>
        <v>220</v>
      </c>
      <c r="J57" s="660">
        <f>+PPT!K57</f>
        <v>220</v>
      </c>
      <c r="K57" s="660">
        <f>+PPT!L57</f>
        <v>220</v>
      </c>
      <c r="L57" s="660">
        <f>+PPT!M57</f>
        <v>220</v>
      </c>
      <c r="M57" s="660">
        <f>+PPT!N57</f>
        <v>220</v>
      </c>
      <c r="N57" s="660">
        <f>+PPT!O57</f>
        <v>220</v>
      </c>
      <c r="O57" s="660">
        <f>+PPT!P57</f>
        <v>220</v>
      </c>
      <c r="P57" s="660">
        <f>+PPT!Q57</f>
        <v>220</v>
      </c>
      <c r="Q57" s="660">
        <f>+PPT!R57</f>
        <v>220</v>
      </c>
      <c r="R57" s="660">
        <f>+PPT!S57</f>
        <v>220</v>
      </c>
      <c r="S57" s="661">
        <f>SUM(G57:R57)</f>
        <v>2640</v>
      </c>
      <c r="T57" s="689">
        <f>IF(S$20=0,0,S57/S$20)</f>
        <v>6.0320245667909629E-4</v>
      </c>
      <c r="U57" s="209"/>
      <c r="V57" s="22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91"/>
    </row>
    <row r="58" spans="2:42" ht="15" customHeight="1">
      <c r="B58" s="98"/>
      <c r="C58" s="272"/>
      <c r="D58" s="330"/>
      <c r="E58" s="664"/>
      <c r="F58" s="686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1"/>
      <c r="T58" s="662"/>
      <c r="U58" s="209"/>
      <c r="V58" s="22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91"/>
    </row>
    <row r="59" spans="2:42" ht="15" customHeight="1">
      <c r="B59" s="98"/>
      <c r="C59" s="272"/>
      <c r="D59" s="330"/>
      <c r="E59" s="691" t="s">
        <v>289</v>
      </c>
      <c r="F59" s="692"/>
      <c r="G59" s="693">
        <f>+G55-G57</f>
        <v>-35186</v>
      </c>
      <c r="H59" s="693">
        <f t="shared" ref="H59:S59" si="11">+H55-H57</f>
        <v>9889</v>
      </c>
      <c r="I59" s="693">
        <f t="shared" si="11"/>
        <v>80623</v>
      </c>
      <c r="J59" s="693">
        <f t="shared" si="11"/>
        <v>119469</v>
      </c>
      <c r="K59" s="693">
        <f t="shared" si="11"/>
        <v>30110.800000000003</v>
      </c>
      <c r="L59" s="693">
        <f t="shared" si="11"/>
        <v>19264.399999999994</v>
      </c>
      <c r="M59" s="693">
        <f t="shared" si="11"/>
        <v>59993</v>
      </c>
      <c r="N59" s="693">
        <f t="shared" si="11"/>
        <v>73451</v>
      </c>
      <c r="O59" s="693">
        <f t="shared" si="11"/>
        <v>194189</v>
      </c>
      <c r="P59" s="693">
        <f t="shared" si="11"/>
        <v>237578</v>
      </c>
      <c r="Q59" s="693">
        <f t="shared" si="11"/>
        <v>284073</v>
      </c>
      <c r="R59" s="693">
        <f t="shared" si="11"/>
        <v>38977</v>
      </c>
      <c r="S59" s="693">
        <f t="shared" si="11"/>
        <v>1112431.2000000002</v>
      </c>
      <c r="T59" s="694">
        <f t="shared" ref="T59:T65" si="12">IF(S$20=0,0,S59/S$20)</f>
        <v>0.2541747093660891</v>
      </c>
      <c r="U59" s="209"/>
      <c r="V59" s="22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91"/>
    </row>
    <row r="60" spans="2:42" ht="14.25">
      <c r="B60" s="98"/>
      <c r="C60" s="272"/>
      <c r="D60" s="330"/>
      <c r="E60" s="664"/>
      <c r="F60" s="686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1"/>
      <c r="T60" s="662">
        <f t="shared" si="12"/>
        <v>0</v>
      </c>
      <c r="U60" s="209"/>
      <c r="V60" s="22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91"/>
    </row>
    <row r="61" spans="2:42" ht="14.25">
      <c r="B61" s="98"/>
      <c r="C61" s="272"/>
      <c r="D61" s="330"/>
      <c r="E61" s="664" t="s">
        <v>271</v>
      </c>
      <c r="F61" s="686"/>
      <c r="G61" s="665">
        <f>+PPT!H62</f>
        <v>20</v>
      </c>
      <c r="H61" s="665">
        <f>+PPT!I62</f>
        <v>20</v>
      </c>
      <c r="I61" s="665">
        <f>+PPT!J62</f>
        <v>20</v>
      </c>
      <c r="J61" s="665">
        <f>+PPT!K62</f>
        <v>20</v>
      </c>
      <c r="K61" s="665">
        <f>+PPT!L62</f>
        <v>20</v>
      </c>
      <c r="L61" s="665">
        <f>+PPT!M62</f>
        <v>20</v>
      </c>
      <c r="M61" s="665">
        <f>+PPT!N62</f>
        <v>20</v>
      </c>
      <c r="N61" s="665">
        <f>+PPT!O62</f>
        <v>20</v>
      </c>
      <c r="O61" s="665">
        <f>+PPT!P62</f>
        <v>20</v>
      </c>
      <c r="P61" s="665">
        <f>+PPT!Q62</f>
        <v>20</v>
      </c>
      <c r="Q61" s="665">
        <f>+PPT!R62</f>
        <v>20</v>
      </c>
      <c r="R61" s="665">
        <f>+PPT!S62</f>
        <v>20</v>
      </c>
      <c r="S61" s="687">
        <f>SUM(G61:R61)</f>
        <v>240</v>
      </c>
      <c r="T61" s="662">
        <f t="shared" si="12"/>
        <v>5.4836586970826939E-5</v>
      </c>
      <c r="U61" s="209"/>
      <c r="V61" s="22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1"/>
    </row>
    <row r="62" spans="2:42" ht="14.25">
      <c r="B62" s="98"/>
      <c r="C62" s="272"/>
      <c r="D62" s="330"/>
      <c r="E62" s="664" t="s">
        <v>272</v>
      </c>
      <c r="F62" s="686"/>
      <c r="G62" s="665">
        <f>-PPT!H63</f>
        <v>-23</v>
      </c>
      <c r="H62" s="665">
        <f>-PPT!I63</f>
        <v>-23</v>
      </c>
      <c r="I62" s="665">
        <f>-PPT!J63</f>
        <v>-23</v>
      </c>
      <c r="J62" s="665">
        <f>-PPT!K63</f>
        <v>-23</v>
      </c>
      <c r="K62" s="665">
        <f>-PPT!L63</f>
        <v>-23</v>
      </c>
      <c r="L62" s="665">
        <f>-PPT!M63</f>
        <v>-23</v>
      </c>
      <c r="M62" s="665">
        <f>-PPT!N63</f>
        <v>-23</v>
      </c>
      <c r="N62" s="665">
        <f>-PPT!O63</f>
        <v>-23</v>
      </c>
      <c r="O62" s="665">
        <f>-PPT!P63</f>
        <v>-23</v>
      </c>
      <c r="P62" s="665">
        <f>-PPT!Q63</f>
        <v>-23</v>
      </c>
      <c r="Q62" s="665">
        <f>-PPT!R63</f>
        <v>-23</v>
      </c>
      <c r="R62" s="665">
        <f>-PPT!S63</f>
        <v>-23</v>
      </c>
      <c r="S62" s="687">
        <f>SUM(G62:R62)</f>
        <v>-276</v>
      </c>
      <c r="T62" s="662">
        <f t="shared" si="12"/>
        <v>-6.3062075016450978E-5</v>
      </c>
      <c r="U62" s="209"/>
      <c r="V62" s="22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91"/>
    </row>
    <row r="63" spans="2:42" ht="14.25">
      <c r="B63" s="98"/>
      <c r="C63" s="272"/>
      <c r="D63" s="330"/>
      <c r="E63" s="664" t="s">
        <v>273</v>
      </c>
      <c r="F63" s="686"/>
      <c r="G63" s="665">
        <f>+PPT!H66</f>
        <v>25</v>
      </c>
      <c r="H63" s="665">
        <f>+PPT!I66</f>
        <v>25</v>
      </c>
      <c r="I63" s="665">
        <f>+PPT!J66</f>
        <v>25</v>
      </c>
      <c r="J63" s="665">
        <f>+PPT!K66</f>
        <v>25</v>
      </c>
      <c r="K63" s="665">
        <f>+PPT!L66</f>
        <v>25</v>
      </c>
      <c r="L63" s="665">
        <f>+PPT!M66</f>
        <v>25</v>
      </c>
      <c r="M63" s="665">
        <f>+PPT!N66</f>
        <v>25</v>
      </c>
      <c r="N63" s="665">
        <f>+PPT!O66</f>
        <v>25</v>
      </c>
      <c r="O63" s="665">
        <f>+PPT!P66</f>
        <v>25</v>
      </c>
      <c r="P63" s="665">
        <f>+PPT!Q66</f>
        <v>25</v>
      </c>
      <c r="Q63" s="665">
        <f>+PPT!R66</f>
        <v>25</v>
      </c>
      <c r="R63" s="665">
        <f>+PPT!S66</f>
        <v>25</v>
      </c>
      <c r="S63" s="687">
        <f>SUM(G63:R63)</f>
        <v>300</v>
      </c>
      <c r="T63" s="662">
        <f t="shared" si="12"/>
        <v>6.854573371353367E-5</v>
      </c>
      <c r="U63" s="209"/>
      <c r="V63" s="22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91"/>
    </row>
    <row r="64" spans="2:42" ht="14.25">
      <c r="B64" s="98"/>
      <c r="C64" s="272"/>
      <c r="D64" s="330"/>
      <c r="E64" s="664" t="s">
        <v>274</v>
      </c>
      <c r="F64" s="686"/>
      <c r="G64" s="665">
        <f>-PPT!H67</f>
        <v>0</v>
      </c>
      <c r="H64" s="665">
        <f>-PPT!I67</f>
        <v>0</v>
      </c>
      <c r="I64" s="665">
        <f>-PPT!J67</f>
        <v>0</v>
      </c>
      <c r="J64" s="665">
        <f>-PPT!K67</f>
        <v>0</v>
      </c>
      <c r="K64" s="665">
        <f>-PPT!L67</f>
        <v>0</v>
      </c>
      <c r="L64" s="665">
        <f>-PPT!M67</f>
        <v>0</v>
      </c>
      <c r="M64" s="665">
        <f>-PPT!N67</f>
        <v>0</v>
      </c>
      <c r="N64" s="665">
        <f>-PPT!O67</f>
        <v>0</v>
      </c>
      <c r="O64" s="665">
        <f>-PPT!P67</f>
        <v>0</v>
      </c>
      <c r="P64" s="665">
        <f>-PPT!Q67</f>
        <v>0</v>
      </c>
      <c r="Q64" s="665">
        <f>-PPT!R67</f>
        <v>0</v>
      </c>
      <c r="R64" s="665">
        <f>-PPT!S67</f>
        <v>0</v>
      </c>
      <c r="S64" s="687">
        <f>SUM(G64:R64)</f>
        <v>0</v>
      </c>
      <c r="T64" s="662">
        <f t="shared" si="12"/>
        <v>0</v>
      </c>
      <c r="U64" s="209"/>
      <c r="V64" s="22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91"/>
    </row>
    <row r="65" spans="2:42" ht="14.25">
      <c r="B65" s="98"/>
      <c r="C65" s="272"/>
      <c r="D65" s="330"/>
      <c r="E65" s="664"/>
      <c r="F65" s="686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1"/>
      <c r="T65" s="662">
        <f t="shared" si="12"/>
        <v>0</v>
      </c>
      <c r="U65" s="209"/>
      <c r="V65" s="22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91"/>
    </row>
    <row r="66" spans="2:42" ht="19.5" customHeight="1">
      <c r="B66" s="98"/>
      <c r="C66" s="272"/>
      <c r="D66" s="330"/>
      <c r="E66" s="695" t="s">
        <v>275</v>
      </c>
      <c r="F66" s="210"/>
      <c r="G66" s="655" t="str">
        <f t="shared" ref="G66:S66" si="13">G16</f>
        <v>Enero</v>
      </c>
      <c r="H66" s="655" t="str">
        <f t="shared" si="13"/>
        <v>Febrero</v>
      </c>
      <c r="I66" s="655" t="str">
        <f t="shared" si="13"/>
        <v>Marzo</v>
      </c>
      <c r="J66" s="655" t="str">
        <f t="shared" si="13"/>
        <v>Abril</v>
      </c>
      <c r="K66" s="655" t="str">
        <f t="shared" si="13"/>
        <v>Mayo</v>
      </c>
      <c r="L66" s="655" t="str">
        <f t="shared" si="13"/>
        <v>Junio</v>
      </c>
      <c r="M66" s="655" t="str">
        <f t="shared" si="13"/>
        <v>Julio</v>
      </c>
      <c r="N66" s="655" t="str">
        <f t="shared" si="13"/>
        <v>Agosto</v>
      </c>
      <c r="O66" s="655" t="str">
        <f t="shared" si="13"/>
        <v>Septiembre</v>
      </c>
      <c r="P66" s="655" t="str">
        <f t="shared" si="13"/>
        <v>Octubre</v>
      </c>
      <c r="Q66" s="655" t="str">
        <f t="shared" si="13"/>
        <v>Noviembre</v>
      </c>
      <c r="R66" s="655" t="str">
        <f t="shared" si="13"/>
        <v>Diciembre</v>
      </c>
      <c r="S66" s="688" t="str">
        <f t="shared" si="13"/>
        <v>Total</v>
      </c>
      <c r="T66" s="657" t="s">
        <v>124</v>
      </c>
      <c r="U66" s="209"/>
      <c r="V66" s="22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91"/>
    </row>
    <row r="67" spans="2:42" ht="8.25" customHeight="1">
      <c r="B67" s="98"/>
      <c r="C67" s="272"/>
      <c r="D67" s="330"/>
      <c r="E67" s="696"/>
      <c r="F67" s="200"/>
      <c r="G67" s="697"/>
      <c r="H67" s="697"/>
      <c r="I67" s="697"/>
      <c r="J67" s="697"/>
      <c r="K67" s="697"/>
      <c r="L67" s="697"/>
      <c r="M67" s="697"/>
      <c r="N67" s="697"/>
      <c r="O67" s="697"/>
      <c r="P67" s="697"/>
      <c r="Q67" s="697"/>
      <c r="R67" s="697"/>
      <c r="S67" s="698"/>
      <c r="T67" s="662">
        <f>IF(S$20=0,0,S67/S$20)</f>
        <v>0</v>
      </c>
      <c r="U67" s="209"/>
      <c r="V67" s="22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91"/>
    </row>
    <row r="68" spans="2:42" ht="15.75" customHeight="1">
      <c r="B68" s="98"/>
      <c r="C68" s="272"/>
      <c r="D68" s="330"/>
      <c r="E68" s="696" t="s">
        <v>440</v>
      </c>
      <c r="F68" s="200"/>
      <c r="G68" s="699">
        <f>SUM(G59:G64)</f>
        <v>-35164</v>
      </c>
      <c r="H68" s="699">
        <f t="shared" ref="H68:S68" si="14">SUM(H59:H64)</f>
        <v>9911</v>
      </c>
      <c r="I68" s="699">
        <f t="shared" si="14"/>
        <v>80645</v>
      </c>
      <c r="J68" s="699">
        <f t="shared" si="14"/>
        <v>119491</v>
      </c>
      <c r="K68" s="699">
        <f t="shared" si="14"/>
        <v>30132.800000000003</v>
      </c>
      <c r="L68" s="699">
        <f t="shared" si="14"/>
        <v>19286.399999999994</v>
      </c>
      <c r="M68" s="699">
        <f t="shared" si="14"/>
        <v>60015</v>
      </c>
      <c r="N68" s="699">
        <f t="shared" si="14"/>
        <v>73473</v>
      </c>
      <c r="O68" s="699">
        <f t="shared" si="14"/>
        <v>194211</v>
      </c>
      <c r="P68" s="699">
        <f t="shared" si="14"/>
        <v>237600</v>
      </c>
      <c r="Q68" s="699">
        <f t="shared" si="14"/>
        <v>284095</v>
      </c>
      <c r="R68" s="699">
        <f t="shared" si="14"/>
        <v>38999</v>
      </c>
      <c r="S68" s="699">
        <f t="shared" si="14"/>
        <v>1112695.2000000002</v>
      </c>
      <c r="T68" s="689">
        <f>IF(S$20=0,0,S68/S$20)</f>
        <v>0.25423502961175698</v>
      </c>
      <c r="U68" s="209"/>
      <c r="V68" s="22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91"/>
    </row>
    <row r="69" spans="2:42" ht="16.5" customHeight="1">
      <c r="B69" s="98"/>
      <c r="C69" s="272"/>
      <c r="D69" s="330"/>
      <c r="E69" s="701" t="s">
        <v>277</v>
      </c>
      <c r="F69" s="200"/>
      <c r="G69" s="663">
        <f>PPT!H71</f>
        <v>0</v>
      </c>
      <c r="H69" s="663">
        <f>PPT!I71</f>
        <v>3468.85</v>
      </c>
      <c r="I69" s="663">
        <f>PPT!J71</f>
        <v>28225.75</v>
      </c>
      <c r="J69" s="663">
        <f>PPT!K71</f>
        <v>41821.85</v>
      </c>
      <c r="K69" s="663">
        <f>PPT!L71</f>
        <v>10546.479999999996</v>
      </c>
      <c r="L69" s="663">
        <f>PPT!M71</f>
        <v>6750.239999999998</v>
      </c>
      <c r="M69" s="663">
        <f>PPT!N71</f>
        <v>21005.25</v>
      </c>
      <c r="N69" s="663">
        <f>PPT!O71</f>
        <v>25715.55</v>
      </c>
      <c r="O69" s="663">
        <f>PPT!P71</f>
        <v>67973.849999999991</v>
      </c>
      <c r="P69" s="663">
        <f>PPT!Q71</f>
        <v>83160</v>
      </c>
      <c r="Q69" s="663">
        <f>PPT!R71</f>
        <v>99433.25</v>
      </c>
      <c r="R69" s="663">
        <f>PPT!S71</f>
        <v>13649.65</v>
      </c>
      <c r="S69" s="702">
        <f>SUM(G69:R69)</f>
        <v>401750.72</v>
      </c>
      <c r="T69" s="662">
        <f>IF(S$20=0,0,S69/S$20)</f>
        <v>9.1794326241134747E-2</v>
      </c>
      <c r="U69" s="209"/>
      <c r="V69" s="223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91"/>
    </row>
    <row r="70" spans="2:42" ht="20.25" customHeight="1">
      <c r="B70" s="98"/>
      <c r="C70" s="272"/>
      <c r="D70" s="330"/>
      <c r="E70" s="696" t="s">
        <v>290</v>
      </c>
      <c r="F70" s="703"/>
      <c r="G70" s="661">
        <f>+G68-G69</f>
        <v>-35164</v>
      </c>
      <c r="H70" s="661">
        <f t="shared" ref="H70:R70" si="15">+H68-H69</f>
        <v>6442.15</v>
      </c>
      <c r="I70" s="661">
        <f t="shared" si="15"/>
        <v>52419.25</v>
      </c>
      <c r="J70" s="661">
        <f t="shared" si="15"/>
        <v>77669.149999999994</v>
      </c>
      <c r="K70" s="661">
        <f t="shared" si="15"/>
        <v>19586.320000000007</v>
      </c>
      <c r="L70" s="661">
        <f t="shared" si="15"/>
        <v>12536.159999999996</v>
      </c>
      <c r="M70" s="661">
        <f t="shared" si="15"/>
        <v>39009.75</v>
      </c>
      <c r="N70" s="661">
        <f t="shared" si="15"/>
        <v>47757.45</v>
      </c>
      <c r="O70" s="661">
        <f t="shared" si="15"/>
        <v>126237.15000000001</v>
      </c>
      <c r="P70" s="661">
        <f t="shared" si="15"/>
        <v>154440</v>
      </c>
      <c r="Q70" s="661">
        <f t="shared" si="15"/>
        <v>184661.75</v>
      </c>
      <c r="R70" s="661">
        <f t="shared" si="15"/>
        <v>25349.35</v>
      </c>
      <c r="S70" s="700">
        <f>SUM(G70:R70)</f>
        <v>710944.48</v>
      </c>
      <c r="T70" s="689">
        <f>IF(S$20=0,0,S70/S$20)</f>
        <v>0.16244070337062222</v>
      </c>
      <c r="U70" s="209"/>
      <c r="V70" s="22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91"/>
    </row>
    <row r="71" spans="2:42">
      <c r="B71" s="98"/>
      <c r="C71" s="272"/>
      <c r="D71" s="331"/>
      <c r="E71" s="210"/>
      <c r="F71" s="210"/>
      <c r="G71" s="726"/>
      <c r="H71" s="726"/>
      <c r="I71" s="726"/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210"/>
      <c r="U71" s="211"/>
      <c r="V71" s="22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91"/>
    </row>
    <row r="72" spans="2:42" ht="15">
      <c r="B72" s="98"/>
      <c r="C72" s="705">
        <v>2</v>
      </c>
      <c r="D72" s="335"/>
      <c r="E72" s="668"/>
      <c r="F72" s="668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9"/>
      <c r="V72" s="22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91"/>
    </row>
    <row r="73" spans="2:42">
      <c r="B73" s="98"/>
      <c r="C73" s="671"/>
      <c r="D73" s="33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9"/>
      <c r="V73" s="22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91"/>
    </row>
    <row r="74" spans="2:42">
      <c r="B74" s="98"/>
      <c r="C74" s="272"/>
      <c r="D74" s="33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9"/>
      <c r="V74" s="22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91"/>
    </row>
    <row r="75" spans="2:42">
      <c r="B75" s="98"/>
      <c r="C75" s="272"/>
      <c r="D75" s="33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9"/>
      <c r="V75" s="22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91"/>
    </row>
    <row r="76" spans="2:42">
      <c r="B76" s="98"/>
      <c r="C76" s="272"/>
      <c r="D76" s="33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9"/>
      <c r="V76" s="22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91"/>
    </row>
    <row r="77" spans="2:42">
      <c r="B77" s="98"/>
      <c r="C77" s="272"/>
      <c r="D77" s="33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9"/>
      <c r="V77" s="22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91"/>
    </row>
    <row r="78" spans="2:42">
      <c r="B78" s="98"/>
      <c r="C78" s="272"/>
      <c r="D78" s="33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9"/>
      <c r="V78" s="22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91"/>
    </row>
    <row r="79" spans="2:42">
      <c r="B79" s="98"/>
      <c r="C79" s="272"/>
      <c r="D79" s="33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9"/>
      <c r="V79" s="22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91"/>
    </row>
    <row r="80" spans="2:42">
      <c r="B80" s="98"/>
      <c r="C80" s="272"/>
      <c r="D80" s="33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9"/>
      <c r="V80" s="22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91"/>
    </row>
    <row r="81" spans="2:42">
      <c r="B81" s="98"/>
      <c r="C81" s="272"/>
      <c r="D81" s="33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9"/>
      <c r="V81" s="22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91"/>
    </row>
    <row r="82" spans="2:42">
      <c r="B82" s="98"/>
      <c r="C82" s="272"/>
      <c r="D82" s="33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9"/>
      <c r="V82" s="22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1"/>
    </row>
    <row r="83" spans="2:42">
      <c r="B83" s="98"/>
      <c r="C83" s="272"/>
      <c r="D83" s="33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9"/>
      <c r="V83" s="22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91"/>
    </row>
    <row r="84" spans="2:42">
      <c r="B84" s="98"/>
      <c r="C84" s="272"/>
      <c r="D84" s="33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9"/>
      <c r="V84" s="22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91"/>
    </row>
    <row r="85" spans="2:42">
      <c r="B85" s="98"/>
      <c r="C85" s="272"/>
      <c r="D85" s="33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9"/>
      <c r="V85" s="22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91"/>
    </row>
    <row r="86" spans="2:42">
      <c r="B86" s="98"/>
      <c r="C86" s="272"/>
      <c r="D86" s="33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9"/>
      <c r="V86" s="22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91"/>
    </row>
    <row r="87" spans="2:42">
      <c r="B87" s="98"/>
      <c r="C87" s="272"/>
      <c r="D87" s="33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9"/>
      <c r="V87" s="22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91"/>
    </row>
    <row r="88" spans="2:42">
      <c r="B88" s="98"/>
      <c r="C88" s="272"/>
      <c r="D88" s="33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9"/>
      <c r="V88" s="22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91"/>
    </row>
    <row r="89" spans="2:42">
      <c r="B89" s="98"/>
      <c r="C89" s="272"/>
      <c r="D89" s="33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9"/>
      <c r="V89" s="22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91"/>
    </row>
    <row r="90" spans="2:42">
      <c r="B90" s="98"/>
      <c r="C90" s="272"/>
      <c r="D90" s="33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9"/>
      <c r="V90" s="22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91"/>
    </row>
    <row r="91" spans="2:42">
      <c r="B91" s="98"/>
      <c r="C91" s="272"/>
      <c r="D91" s="33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9"/>
      <c r="V91" s="22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91"/>
    </row>
    <row r="92" spans="2:42">
      <c r="B92" s="98"/>
      <c r="C92" s="272"/>
      <c r="D92" s="33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9"/>
      <c r="V92" s="223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91"/>
    </row>
    <row r="93" spans="2:42">
      <c r="B93" s="98"/>
      <c r="C93" s="272"/>
      <c r="D93" s="331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1"/>
      <c r="V93" s="22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91"/>
    </row>
    <row r="94" spans="2:42" ht="15" customHeight="1">
      <c r="B94" s="98"/>
      <c r="C94" s="273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91"/>
    </row>
    <row r="95" spans="2:42">
      <c r="B95" s="98"/>
      <c r="C95" s="222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222"/>
      <c r="V95" s="222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91"/>
    </row>
    <row r="96" spans="2:42" s="128" customFormat="1">
      <c r="B96" s="727"/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4"/>
      <c r="V96" s="704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1"/>
    </row>
    <row r="97" spans="2:42" s="128" customFormat="1">
      <c r="B97" s="727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1"/>
    </row>
    <row r="98" spans="2:42" s="128" customFormat="1">
      <c r="B98" s="727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1"/>
    </row>
    <row r="99" spans="2:42" s="128" customFormat="1">
      <c r="B99" s="727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1"/>
    </row>
    <row r="100" spans="2:42" s="128" customFormat="1">
      <c r="B100" s="727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1"/>
    </row>
    <row r="101" spans="2:42" s="128" customFormat="1">
      <c r="B101" s="727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1"/>
    </row>
    <row r="102" spans="2:42" s="128" customFormat="1">
      <c r="B102" s="727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1"/>
    </row>
    <row r="103" spans="2:42" s="128" customFormat="1">
      <c r="B103" s="727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1"/>
    </row>
    <row r="104" spans="2:42" s="128" customFormat="1">
      <c r="B104" s="727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1"/>
    </row>
    <row r="105" spans="2:42" s="128" customFormat="1">
      <c r="B105" s="727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1"/>
    </row>
    <row r="106" spans="2:42" s="128" customFormat="1">
      <c r="B106" s="727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1"/>
    </row>
    <row r="107" spans="2:42" s="128" customFormat="1">
      <c r="B107" s="727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1"/>
    </row>
    <row r="108" spans="2:42" s="128" customFormat="1">
      <c r="B108" s="727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1"/>
    </row>
    <row r="109" spans="2:42" s="128" customFormat="1">
      <c r="B109" s="727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1"/>
    </row>
    <row r="110" spans="2:42" s="128" customFormat="1">
      <c r="B110" s="727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1"/>
    </row>
    <row r="111" spans="2:42" s="128" customFormat="1">
      <c r="B111" s="727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1"/>
    </row>
    <row r="112" spans="2:42" s="128" customFormat="1">
      <c r="B112" s="727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1"/>
    </row>
    <row r="113" spans="2:42" s="128" customFormat="1">
      <c r="B113" s="727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1"/>
    </row>
    <row r="114" spans="2:42" s="128" customFormat="1">
      <c r="B114" s="727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1"/>
    </row>
    <row r="115" spans="2:42" s="128" customFormat="1">
      <c r="B115" s="727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1"/>
    </row>
    <row r="116" spans="2:42" s="128" customFormat="1">
      <c r="B116" s="727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1"/>
    </row>
    <row r="117" spans="2:42" s="128" customFormat="1">
      <c r="B117" s="727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1"/>
    </row>
    <row r="118" spans="2:42" s="128" customFormat="1">
      <c r="B118" s="727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1"/>
    </row>
    <row r="119" spans="2:42" s="128" customFormat="1">
      <c r="B119" s="727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1"/>
    </row>
    <row r="120" spans="2:42" s="128" customFormat="1">
      <c r="B120" s="727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1"/>
    </row>
    <row r="121" spans="2:42" s="128" customFormat="1">
      <c r="B121" s="727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1"/>
    </row>
    <row r="122" spans="2:42" s="128" customFormat="1">
      <c r="B122" s="727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1"/>
    </row>
    <row r="123" spans="2:42" s="128" customFormat="1">
      <c r="B123" s="727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1"/>
    </row>
    <row r="124" spans="2:42" s="128" customFormat="1">
      <c r="B124" s="727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1"/>
    </row>
    <row r="125" spans="2:42" s="128" customFormat="1">
      <c r="B125" s="727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1"/>
    </row>
    <row r="126" spans="2:42" s="128" customFormat="1">
      <c r="B126" s="727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1"/>
    </row>
    <row r="127" spans="2:42" s="128" customFormat="1">
      <c r="B127" s="727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1"/>
    </row>
    <row r="128" spans="2:42" s="128" customFormat="1">
      <c r="B128" s="727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1"/>
    </row>
    <row r="129" spans="2:42" s="128" customFormat="1">
      <c r="B129" s="727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1"/>
    </row>
    <row r="130" spans="2:42" s="128" customFormat="1">
      <c r="B130" s="727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1"/>
    </row>
    <row r="131" spans="2:42" s="128" customFormat="1">
      <c r="B131" s="727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1"/>
    </row>
    <row r="132" spans="2:42" s="128" customFormat="1">
      <c r="B132" s="727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1"/>
    </row>
    <row r="133" spans="2:42" s="128" customFormat="1">
      <c r="B133" s="727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1"/>
    </row>
    <row r="134" spans="2:42" s="128" customFormat="1">
      <c r="B134" s="727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1"/>
    </row>
    <row r="135" spans="2:42" s="128" customFormat="1">
      <c r="B135" s="727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1"/>
    </row>
    <row r="136" spans="2:42" s="128" customFormat="1">
      <c r="B136" s="727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1"/>
    </row>
    <row r="137" spans="2:42" s="128" customFormat="1">
      <c r="B137" s="727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1"/>
    </row>
    <row r="138" spans="2:42" s="128" customFormat="1">
      <c r="B138" s="727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1"/>
    </row>
    <row r="139" spans="2:42" s="128" customFormat="1">
      <c r="B139" s="727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1"/>
    </row>
    <row r="140" spans="2:42" s="128" customFormat="1">
      <c r="B140" s="727"/>
      <c r="C140" s="130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1"/>
    </row>
    <row r="141" spans="2:42" s="128" customFormat="1">
      <c r="B141" s="727"/>
      <c r="C141" s="130"/>
      <c r="D141" s="720"/>
      <c r="E141" s="710" t="s">
        <v>405</v>
      </c>
      <c r="F141" s="710"/>
      <c r="G141" s="710"/>
      <c r="H141" s="710"/>
      <c r="I141" s="710"/>
      <c r="J141" s="710"/>
      <c r="K141" s="710"/>
      <c r="L141" s="710"/>
      <c r="M141" s="710"/>
      <c r="N141" s="710"/>
      <c r="O141" s="710"/>
      <c r="P141" s="710"/>
      <c r="Q141" s="710"/>
      <c r="R141" s="710"/>
      <c r="S141" s="710"/>
      <c r="T141" s="721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1"/>
    </row>
    <row r="142" spans="2:42" s="128" customFormat="1">
      <c r="B142" s="727"/>
      <c r="C142" s="130"/>
      <c r="D142" s="720"/>
      <c r="E142" s="711" t="s">
        <v>279</v>
      </c>
      <c r="F142" s="712"/>
      <c r="G142" s="713">
        <f t="shared" ref="G142:S142" si="16">+G20+G61+G63</f>
        <v>24295</v>
      </c>
      <c r="H142" s="713">
        <f t="shared" si="16"/>
        <v>145545</v>
      </c>
      <c r="I142" s="713">
        <f t="shared" si="16"/>
        <v>329845</v>
      </c>
      <c r="J142" s="713">
        <f t="shared" si="16"/>
        <v>436545</v>
      </c>
      <c r="K142" s="713">
        <f t="shared" si="16"/>
        <v>206655</v>
      </c>
      <c r="L142" s="713">
        <f t="shared" si="16"/>
        <v>183375</v>
      </c>
      <c r="M142" s="713">
        <f t="shared" si="16"/>
        <v>281345</v>
      </c>
      <c r="N142" s="713">
        <f t="shared" si="16"/>
        <v>310445</v>
      </c>
      <c r="O142" s="713">
        <f t="shared" si="16"/>
        <v>630545</v>
      </c>
      <c r="P142" s="713">
        <f t="shared" si="16"/>
        <v>742095</v>
      </c>
      <c r="Q142" s="713">
        <f t="shared" si="16"/>
        <v>863345</v>
      </c>
      <c r="R142" s="713">
        <f t="shared" si="16"/>
        <v>223145</v>
      </c>
      <c r="S142" s="714">
        <f t="shared" si="16"/>
        <v>4377180</v>
      </c>
      <c r="T142" s="722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1"/>
    </row>
    <row r="143" spans="2:42" s="128" customFormat="1">
      <c r="B143" s="727"/>
      <c r="C143" s="130"/>
      <c r="D143" s="720"/>
      <c r="E143" s="715" t="s">
        <v>280</v>
      </c>
      <c r="F143" s="716"/>
      <c r="G143" s="717">
        <f>+G68</f>
        <v>-35164</v>
      </c>
      <c r="H143" s="717">
        <f t="shared" ref="H143:S143" si="17">+H68+G143</f>
        <v>-25253</v>
      </c>
      <c r="I143" s="717">
        <f t="shared" si="17"/>
        <v>55392</v>
      </c>
      <c r="J143" s="717">
        <f t="shared" si="17"/>
        <v>174883</v>
      </c>
      <c r="K143" s="717">
        <f t="shared" si="17"/>
        <v>205015.8</v>
      </c>
      <c r="L143" s="717">
        <f t="shared" si="17"/>
        <v>224302.19999999998</v>
      </c>
      <c r="M143" s="717">
        <f t="shared" si="17"/>
        <v>284317.19999999995</v>
      </c>
      <c r="N143" s="717">
        <f t="shared" si="17"/>
        <v>357790.19999999995</v>
      </c>
      <c r="O143" s="717">
        <f t="shared" si="17"/>
        <v>552001.19999999995</v>
      </c>
      <c r="P143" s="717">
        <f t="shared" si="17"/>
        <v>789601.2</v>
      </c>
      <c r="Q143" s="717">
        <f t="shared" si="17"/>
        <v>1073696.2</v>
      </c>
      <c r="R143" s="717">
        <f t="shared" si="17"/>
        <v>1112695.2</v>
      </c>
      <c r="S143" s="718">
        <f t="shared" si="17"/>
        <v>2225390.4000000004</v>
      </c>
      <c r="T143" s="722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1"/>
    </row>
    <row r="144" spans="2:42" s="128" customFormat="1">
      <c r="B144" s="727"/>
      <c r="C144" s="130"/>
      <c r="D144" s="715"/>
      <c r="E144" s="716"/>
      <c r="F144" s="716"/>
      <c r="G144" s="716"/>
      <c r="H144" s="716"/>
      <c r="I144" s="716"/>
      <c r="J144" s="716"/>
      <c r="K144" s="716"/>
      <c r="L144" s="716"/>
      <c r="M144" s="716"/>
      <c r="N144" s="716"/>
      <c r="O144" s="716"/>
      <c r="P144" s="716"/>
      <c r="Q144" s="716"/>
      <c r="R144" s="716"/>
      <c r="S144" s="716"/>
      <c r="T144" s="723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1"/>
    </row>
    <row r="145" spans="2:42" s="128" customFormat="1">
      <c r="B145" s="727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1"/>
    </row>
    <row r="146" spans="2:42" s="128" customFormat="1">
      <c r="B146" s="727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1"/>
    </row>
    <row r="147" spans="2:42" s="128" customFormat="1">
      <c r="B147" s="727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1"/>
    </row>
    <row r="148" spans="2:42" s="128" customFormat="1">
      <c r="B148" s="727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1"/>
    </row>
    <row r="149" spans="2:42" s="128" customFormat="1">
      <c r="B149" s="727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1"/>
    </row>
    <row r="150" spans="2:42" s="128" customFormat="1">
      <c r="B150" s="727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1"/>
    </row>
    <row r="151" spans="2:42" s="128" customFormat="1">
      <c r="B151" s="727"/>
      <c r="C151" s="728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1"/>
    </row>
    <row r="152" spans="2:42" s="128" customFormat="1">
      <c r="B152" s="727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1"/>
    </row>
    <row r="153" spans="2:42" s="128" customFormat="1">
      <c r="B153" s="727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1"/>
    </row>
    <row r="154" spans="2:42" s="128" customFormat="1">
      <c r="B154" s="727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1"/>
    </row>
    <row r="155" spans="2:42" s="128" customFormat="1">
      <c r="B155" s="727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1"/>
    </row>
    <row r="156" spans="2:42" s="128" customFormat="1">
      <c r="B156" s="727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1"/>
    </row>
    <row r="157" spans="2:42" s="128" customFormat="1">
      <c r="B157" s="727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1"/>
    </row>
    <row r="158" spans="2:42" s="128" customFormat="1">
      <c r="B158" s="727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1"/>
    </row>
    <row r="159" spans="2:42" s="128" customFormat="1">
      <c r="B159" s="727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1"/>
    </row>
    <row r="160" spans="2:42" s="128" customFormat="1">
      <c r="B160" s="727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1"/>
    </row>
    <row r="161" spans="2:42" s="128" customFormat="1">
      <c r="B161" s="727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1"/>
    </row>
    <row r="162" spans="2:42" s="128" customFormat="1">
      <c r="B162" s="727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1"/>
    </row>
    <row r="163" spans="2:42" s="128" customFormat="1">
      <c r="B163" s="727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1"/>
    </row>
    <row r="164" spans="2:42" s="128" customFormat="1">
      <c r="B164" s="727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1"/>
    </row>
    <row r="165" spans="2:42" s="128" customFormat="1">
      <c r="B165" s="727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1"/>
    </row>
    <row r="166" spans="2:42" s="128" customFormat="1">
      <c r="B166" s="727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1"/>
    </row>
    <row r="167" spans="2:42" s="128" customFormat="1">
      <c r="B167" s="727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1"/>
    </row>
    <row r="168" spans="2:42" s="128" customFormat="1">
      <c r="B168" s="727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1"/>
    </row>
    <row r="169" spans="2:42" s="128" customFormat="1">
      <c r="B169" s="727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1"/>
    </row>
    <row r="170" spans="2:42" s="128" customFormat="1">
      <c r="B170" s="727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1"/>
    </row>
    <row r="171" spans="2:42" s="128" customFormat="1">
      <c r="B171" s="727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1"/>
    </row>
    <row r="172" spans="2:42" s="128" customFormat="1">
      <c r="B172" s="727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1"/>
    </row>
    <row r="173" spans="2:42" s="128" customFormat="1">
      <c r="B173" s="727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1"/>
    </row>
    <row r="174" spans="2:42" s="128" customFormat="1">
      <c r="B174" s="727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1"/>
    </row>
    <row r="175" spans="2:42" s="128" customFormat="1">
      <c r="B175" s="727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1"/>
    </row>
    <row r="176" spans="2:42" s="128" customFormat="1">
      <c r="B176" s="727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1"/>
    </row>
    <row r="177" spans="2:42" s="128" customFormat="1">
      <c r="B177" s="727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1"/>
    </row>
    <row r="178" spans="2:42" s="128" customFormat="1">
      <c r="B178" s="727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1"/>
    </row>
    <row r="179" spans="2:42" s="128" customFormat="1">
      <c r="B179" s="727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1"/>
    </row>
    <row r="180" spans="2:42" s="128" customFormat="1">
      <c r="B180" s="727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1"/>
    </row>
    <row r="181" spans="2:42" s="128" customFormat="1">
      <c r="B181" s="727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1"/>
    </row>
    <row r="182" spans="2:42" s="128" customFormat="1">
      <c r="B182" s="727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1"/>
    </row>
    <row r="183" spans="2:42" s="128" customFormat="1">
      <c r="B183" s="727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1"/>
    </row>
    <row r="184" spans="2:42" s="128" customFormat="1">
      <c r="B184" s="727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1"/>
    </row>
    <row r="185" spans="2:42" s="128" customFormat="1">
      <c r="B185" s="727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1"/>
    </row>
    <row r="186" spans="2:42" s="128" customFormat="1">
      <c r="B186" s="727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1"/>
    </row>
    <row r="187" spans="2:42" s="128" customFormat="1">
      <c r="B187" s="727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1"/>
    </row>
    <row r="188" spans="2:42" s="128" customFormat="1">
      <c r="B188" s="727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1"/>
    </row>
    <row r="189" spans="2:42" s="128" customFormat="1">
      <c r="B189" s="727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1"/>
    </row>
    <row r="190" spans="2:42" s="128" customFormat="1">
      <c r="B190" s="727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1"/>
    </row>
    <row r="191" spans="2:42" s="128" customFormat="1">
      <c r="B191" s="727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1"/>
    </row>
    <row r="192" spans="2:42" s="128" customFormat="1">
      <c r="B192" s="727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1"/>
    </row>
    <row r="193" spans="2:42" s="128" customFormat="1">
      <c r="B193" s="727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1"/>
    </row>
    <row r="194" spans="2:42" s="128" customFormat="1">
      <c r="B194" s="727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1"/>
    </row>
    <row r="195" spans="2:42" s="128" customFormat="1">
      <c r="B195" s="727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1"/>
    </row>
    <row r="196" spans="2:42" s="128" customFormat="1">
      <c r="B196" s="727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1"/>
    </row>
    <row r="197" spans="2:42" s="128" customFormat="1">
      <c r="B197" s="727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1"/>
    </row>
    <row r="198" spans="2:42" s="128" customFormat="1">
      <c r="B198" s="727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1"/>
    </row>
    <row r="199" spans="2:42" s="128" customFormat="1">
      <c r="B199" s="727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1"/>
    </row>
    <row r="200" spans="2:42" s="128" customFormat="1">
      <c r="B200" s="727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1"/>
    </row>
    <row r="201" spans="2:42" s="128" customFormat="1">
      <c r="B201" s="727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1"/>
    </row>
    <row r="202" spans="2:42" s="128" customFormat="1">
      <c r="B202" s="727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1"/>
    </row>
    <row r="203" spans="2:42" s="128" customFormat="1">
      <c r="B203" s="727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1"/>
    </row>
    <row r="204" spans="2:42" s="128" customFormat="1">
      <c r="B204" s="727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1"/>
    </row>
    <row r="205" spans="2:42" s="128" customFormat="1">
      <c r="B205" s="727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1"/>
    </row>
    <row r="206" spans="2:42" s="128" customFormat="1">
      <c r="B206" s="727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1"/>
    </row>
    <row r="207" spans="2:42" s="128" customFormat="1">
      <c r="B207" s="727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1"/>
    </row>
    <row r="208" spans="2:42" s="128" customFormat="1">
      <c r="B208" s="727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1"/>
    </row>
    <row r="209" spans="2:42" s="128" customFormat="1">
      <c r="B209" s="727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1"/>
    </row>
    <row r="210" spans="2:42" s="128" customFormat="1">
      <c r="B210" s="727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1"/>
    </row>
    <row r="211" spans="2:42" s="128" customFormat="1">
      <c r="B211" s="727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1"/>
    </row>
    <row r="212" spans="2:42" s="128" customFormat="1">
      <c r="B212" s="727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1"/>
    </row>
    <row r="213" spans="2:42" s="128" customFormat="1">
      <c r="B213" s="727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1"/>
    </row>
    <row r="214" spans="2:42" s="128" customFormat="1">
      <c r="B214" s="727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1"/>
    </row>
    <row r="215" spans="2:42" s="128" customFormat="1">
      <c r="B215" s="727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1"/>
    </row>
    <row r="216" spans="2:42" s="128" customFormat="1">
      <c r="B216" s="727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1"/>
    </row>
    <row r="217" spans="2:42" s="128" customFormat="1">
      <c r="B217" s="727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1"/>
    </row>
    <row r="218" spans="2:42" s="128" customFormat="1">
      <c r="B218" s="727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1"/>
    </row>
    <row r="219" spans="2:42" s="128" customFormat="1">
      <c r="B219" s="727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1"/>
    </row>
    <row r="220" spans="2:42" s="128" customFormat="1">
      <c r="B220" s="727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1"/>
    </row>
    <row r="221" spans="2:42" s="128" customFormat="1">
      <c r="B221" s="727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1"/>
    </row>
    <row r="222" spans="2:42" s="128" customFormat="1">
      <c r="B222" s="727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1"/>
    </row>
    <row r="223" spans="2:42" s="128" customFormat="1">
      <c r="B223" s="727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1"/>
    </row>
    <row r="224" spans="2:42" s="128" customFormat="1">
      <c r="B224" s="727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1"/>
    </row>
    <row r="225" spans="2:42" s="128" customFormat="1">
      <c r="B225" s="727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1"/>
    </row>
    <row r="226" spans="2:42" s="128" customFormat="1">
      <c r="B226" s="727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1"/>
    </row>
    <row r="227" spans="2:42" s="128" customFormat="1">
      <c r="B227" s="727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1"/>
    </row>
    <row r="228" spans="2:42" s="128" customFormat="1">
      <c r="B228" s="727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1"/>
    </row>
    <row r="229" spans="2:42" s="128" customFormat="1">
      <c r="B229" s="727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1"/>
    </row>
    <row r="230" spans="2:42" s="128" customFormat="1">
      <c r="B230" s="727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1"/>
    </row>
    <row r="231" spans="2:42" s="128" customFormat="1">
      <c r="B231" s="727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1"/>
    </row>
    <row r="232" spans="2:42" s="128" customFormat="1">
      <c r="B232" s="727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1"/>
    </row>
    <row r="233" spans="2:42" s="128" customFormat="1">
      <c r="B233" s="727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1"/>
    </row>
    <row r="234" spans="2:42" s="128" customFormat="1">
      <c r="B234" s="727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1"/>
    </row>
    <row r="235" spans="2:42" s="128" customFormat="1">
      <c r="B235" s="727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1"/>
    </row>
    <row r="236" spans="2:42" s="128" customFormat="1">
      <c r="B236" s="727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1"/>
    </row>
    <row r="237" spans="2:42" s="128" customFormat="1">
      <c r="B237" s="727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1"/>
    </row>
    <row r="238" spans="2:42" s="128" customFormat="1">
      <c r="B238" s="727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1"/>
    </row>
    <row r="239" spans="2:42" s="128" customFormat="1">
      <c r="B239" s="727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1"/>
    </row>
    <row r="240" spans="2:42" s="128" customFormat="1">
      <c r="B240" s="727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1"/>
    </row>
    <row r="241" spans="2:42" s="128" customFormat="1">
      <c r="B241" s="727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1"/>
    </row>
    <row r="242" spans="2:42">
      <c r="B242" s="9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91"/>
    </row>
    <row r="243" spans="2:42">
      <c r="B243" s="9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91"/>
    </row>
    <row r="244" spans="2:42">
      <c r="B244" s="9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91"/>
    </row>
    <row r="245" spans="2:42">
      <c r="B245" s="9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91"/>
    </row>
    <row r="246" spans="2:42">
      <c r="B246" s="9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91"/>
    </row>
    <row r="247" spans="2:42">
      <c r="B247" s="9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91"/>
    </row>
    <row r="248" spans="2:42">
      <c r="B248" s="9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91"/>
    </row>
    <row r="249" spans="2:42">
      <c r="B249" s="9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91"/>
    </row>
    <row r="250" spans="2:42">
      <c r="B250" s="9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91"/>
    </row>
    <row r="251" spans="2:42">
      <c r="B251" s="9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91"/>
    </row>
    <row r="252" spans="2:42">
      <c r="B252" s="9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91"/>
    </row>
    <row r="253" spans="2:42">
      <c r="B253" s="9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91"/>
    </row>
    <row r="254" spans="2:42">
      <c r="B254" s="9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91"/>
    </row>
    <row r="255" spans="2:42">
      <c r="B255" s="9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91"/>
    </row>
    <row r="256" spans="2:42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91"/>
    </row>
    <row r="257" spans="2:42">
      <c r="B257" s="9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91"/>
    </row>
    <row r="258" spans="2:42">
      <c r="B258" s="9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91"/>
    </row>
    <row r="259" spans="2:42">
      <c r="B259" s="9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91"/>
    </row>
    <row r="260" spans="2:42">
      <c r="B260" s="9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91"/>
    </row>
    <row r="261" spans="2:42">
      <c r="B261" s="9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91"/>
    </row>
    <row r="262" spans="2:42">
      <c r="B262" s="9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91"/>
    </row>
    <row r="263" spans="2:42">
      <c r="B263" s="9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91"/>
    </row>
    <row r="264" spans="2:42">
      <c r="B264" s="9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91"/>
    </row>
    <row r="265" spans="2:42">
      <c r="B265" s="9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91"/>
    </row>
    <row r="266" spans="2:42">
      <c r="B266" s="9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91"/>
    </row>
    <row r="267" spans="2:42">
      <c r="B267" s="10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4"/>
    </row>
  </sheetData>
  <sheetProtection sheet="1" objects="1" scenarios="1"/>
  <mergeCells count="10">
    <mergeCell ref="E14:G14"/>
    <mergeCell ref="K2:O3"/>
    <mergeCell ref="E6:N6"/>
    <mergeCell ref="E7:N7"/>
    <mergeCell ref="E8:N8"/>
    <mergeCell ref="E9:N9"/>
    <mergeCell ref="H14:Q14"/>
    <mergeCell ref="E2:F3"/>
    <mergeCell ref="G2:I3"/>
    <mergeCell ref="J2:J3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scale="48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 enableFormatConditionsCalculation="0">
    <tabColor indexed="13"/>
    <pageSetUpPr autoPageBreaks="0"/>
  </sheetPr>
  <dimension ref="B1:BO277"/>
  <sheetViews>
    <sheetView showGridLines="0" showRowColHeaders="0" showZeros="0" showOutlineSymbols="0" zoomScale="75" zoomScaleNormal="75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A5" sqref="A5:A140"/>
    </sheetView>
  </sheetViews>
  <sheetFormatPr baseColWidth="10" defaultRowHeight="12.75"/>
  <cols>
    <col min="1" max="1" width="0" hidden="1" customWidth="1"/>
    <col min="2" max="3" width="2.7109375" customWidth="1"/>
    <col min="4" max="4" width="5.140625" customWidth="1"/>
    <col min="5" max="5" width="29.42578125" customWidth="1"/>
    <col min="6" max="6" width="5" customWidth="1"/>
    <col min="7" max="11" width="14.7109375" customWidth="1"/>
    <col min="12" max="12" width="15.7109375" customWidth="1"/>
    <col min="13" max="13" width="14.7109375" customWidth="1"/>
    <col min="14" max="14" width="15.7109375" customWidth="1"/>
    <col min="15" max="18" width="14.7109375" customWidth="1"/>
    <col min="19" max="19" width="16.85546875" customWidth="1"/>
    <col min="20" max="20" width="14" customWidth="1"/>
    <col min="21" max="21" width="6.28515625" customWidth="1"/>
    <col min="22" max="22" width="2.7109375" customWidth="1"/>
    <col min="25" max="67" width="11.42578125" style="73"/>
  </cols>
  <sheetData>
    <row r="1" spans="2:52" ht="12.75" customHeight="1">
      <c r="B1" s="9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91"/>
    </row>
    <row r="2" spans="2:52" ht="16.5" customHeight="1">
      <c r="B2" s="98"/>
      <c r="C2" s="521"/>
      <c r="D2" s="214"/>
      <c r="E2" s="1111" t="str">
        <f>INI!$G$11</f>
        <v>MiEMPRESA</v>
      </c>
      <c r="F2" s="1111"/>
      <c r="G2" s="974" t="s">
        <v>18</v>
      </c>
      <c r="H2" s="974"/>
      <c r="I2" s="974"/>
      <c r="J2" s="963">
        <f>SB!$C$73</f>
        <v>2025</v>
      </c>
      <c r="K2" s="1106" t="s">
        <v>437</v>
      </c>
      <c r="L2" s="1106"/>
      <c r="M2" s="1106"/>
      <c r="N2" s="1106"/>
      <c r="O2" s="1107"/>
      <c r="P2" s="744"/>
      <c r="Q2" s="725"/>
      <c r="R2" s="96"/>
      <c r="S2" s="96"/>
      <c r="T2" s="96"/>
      <c r="U2" s="96"/>
      <c r="V2" s="9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91"/>
    </row>
    <row r="3" spans="2:52" ht="16.5" customHeight="1">
      <c r="B3" s="98"/>
      <c r="C3" s="522"/>
      <c r="D3" s="218"/>
      <c r="E3" s="1112"/>
      <c r="F3" s="1112"/>
      <c r="G3" s="981"/>
      <c r="H3" s="981"/>
      <c r="I3" s="981"/>
      <c r="J3" s="982"/>
      <c r="K3" s="1108"/>
      <c r="L3" s="1108"/>
      <c r="M3" s="1108"/>
      <c r="N3" s="1108"/>
      <c r="O3" s="1109"/>
      <c r="P3" s="745"/>
      <c r="Q3" s="746"/>
      <c r="R3" s="746"/>
      <c r="S3" s="746"/>
      <c r="T3" s="746"/>
      <c r="U3" s="5"/>
      <c r="V3" s="9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91"/>
    </row>
    <row r="4" spans="2:52" ht="5.0999999999999996" customHeight="1">
      <c r="B4" s="98"/>
      <c r="C4" s="149"/>
      <c r="D4" s="146"/>
      <c r="E4" s="741"/>
      <c r="F4" s="146"/>
      <c r="G4" s="146"/>
      <c r="H4" s="146"/>
      <c r="I4" s="146"/>
      <c r="J4" s="146"/>
      <c r="K4" s="266"/>
      <c r="L4" s="531"/>
      <c r="M4" s="531"/>
      <c r="N4" s="531"/>
      <c r="O4" s="531"/>
      <c r="P4" s="221"/>
      <c r="Q4" s="221"/>
      <c r="R4" s="222"/>
      <c r="S4" s="222"/>
      <c r="T4" s="222"/>
      <c r="U4" s="222"/>
      <c r="V4" s="22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91"/>
    </row>
    <row r="5" spans="2:52" ht="3.75" customHeight="1">
      <c r="B5" s="98"/>
      <c r="C5" s="804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93"/>
      <c r="P5" s="149"/>
      <c r="Q5" s="148"/>
      <c r="R5" s="188"/>
      <c r="S5" s="188"/>
      <c r="T5" s="188"/>
      <c r="U5" s="188"/>
      <c r="V5" s="22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91"/>
    </row>
    <row r="6" spans="2:52" ht="18.75" customHeight="1">
      <c r="B6" s="98"/>
      <c r="C6" s="811"/>
      <c r="D6" s="787"/>
      <c r="E6" s="1136" t="s">
        <v>305</v>
      </c>
      <c r="F6" s="1136"/>
      <c r="G6" s="1136"/>
      <c r="H6" s="1136"/>
      <c r="I6" s="1136"/>
      <c r="J6" s="1136"/>
      <c r="K6" s="1136"/>
      <c r="L6" s="1136"/>
      <c r="M6" s="1136"/>
      <c r="N6" s="1136"/>
      <c r="O6" s="914"/>
      <c r="P6" s="912"/>
      <c r="Q6" s="315"/>
      <c r="R6" s="188"/>
      <c r="S6" s="188"/>
      <c r="T6" s="188"/>
      <c r="U6" s="188"/>
      <c r="V6" s="2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91"/>
    </row>
    <row r="7" spans="2:52" ht="0.95" customHeight="1">
      <c r="B7" s="98"/>
      <c r="C7" s="811"/>
      <c r="D7" s="787"/>
      <c r="E7" s="924"/>
      <c r="F7" s="916"/>
      <c r="G7" s="787"/>
      <c r="H7" s="787"/>
      <c r="I7" s="787"/>
      <c r="J7" s="787"/>
      <c r="K7" s="787"/>
      <c r="L7" s="787"/>
      <c r="M7" s="787"/>
      <c r="N7" s="787"/>
      <c r="O7" s="794"/>
      <c r="P7" s="149"/>
      <c r="Q7" s="148"/>
      <c r="R7" s="188"/>
      <c r="S7" s="188"/>
      <c r="T7" s="188"/>
      <c r="U7" s="188"/>
      <c r="V7" s="22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91"/>
    </row>
    <row r="8" spans="2:52" ht="16.5" customHeight="1">
      <c r="B8" s="98"/>
      <c r="C8" s="811"/>
      <c r="D8" s="787"/>
      <c r="E8" s="1134" t="s">
        <v>282</v>
      </c>
      <c r="F8" s="1134"/>
      <c r="G8" s="1134"/>
      <c r="H8" s="1134"/>
      <c r="I8" s="1134"/>
      <c r="J8" s="1134"/>
      <c r="K8" s="1134"/>
      <c r="L8" s="1134"/>
      <c r="M8" s="1134"/>
      <c r="N8" s="1134"/>
      <c r="O8" s="917"/>
      <c r="P8" s="925"/>
      <c r="Q8" s="918"/>
      <c r="R8" s="188"/>
      <c r="S8" s="188"/>
      <c r="T8" s="188"/>
      <c r="U8" s="188"/>
      <c r="V8" s="22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91"/>
    </row>
    <row r="9" spans="2:52" ht="18" customHeight="1">
      <c r="B9" s="98"/>
      <c r="C9" s="811"/>
      <c r="D9" s="787"/>
      <c r="E9" s="1126" t="s">
        <v>426</v>
      </c>
      <c r="F9" s="1126"/>
      <c r="G9" s="1126"/>
      <c r="H9" s="1126"/>
      <c r="I9" s="1126"/>
      <c r="J9" s="1126"/>
      <c r="K9" s="1126"/>
      <c r="L9" s="1126"/>
      <c r="M9" s="1126"/>
      <c r="N9" s="1126"/>
      <c r="O9" s="915"/>
      <c r="P9" s="913"/>
      <c r="Q9" s="911"/>
      <c r="R9" s="188"/>
      <c r="S9" s="188"/>
      <c r="T9" s="188"/>
      <c r="U9" s="188"/>
      <c r="V9" s="22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91"/>
    </row>
    <row r="10" spans="2:52" ht="6" customHeight="1">
      <c r="B10" s="98"/>
      <c r="C10" s="811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94"/>
      <c r="P10" s="149"/>
      <c r="Q10" s="148"/>
      <c r="R10" s="188"/>
      <c r="S10" s="188"/>
      <c r="T10" s="188"/>
      <c r="U10" s="188"/>
      <c r="V10" s="22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91"/>
    </row>
    <row r="11" spans="2:52" ht="3" customHeight="1">
      <c r="B11" s="98"/>
      <c r="C11" s="788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8"/>
      <c r="P11" s="149"/>
      <c r="Q11" s="148"/>
      <c r="R11" s="188"/>
      <c r="S11" s="188"/>
      <c r="T11" s="188"/>
      <c r="U11" s="188"/>
      <c r="V11" s="22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91"/>
    </row>
    <row r="12" spans="2:52" ht="5.0999999999999996" customHeight="1">
      <c r="B12" s="98"/>
      <c r="C12" s="149"/>
      <c r="D12" s="221"/>
      <c r="E12" s="650"/>
      <c r="F12" s="650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  <c r="S12" s="222"/>
      <c r="T12" s="222"/>
      <c r="U12" s="222"/>
      <c r="V12" s="22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91"/>
    </row>
    <row r="13" spans="2:52" ht="12" customHeight="1">
      <c r="B13" s="98"/>
      <c r="C13" s="530"/>
      <c r="D13" s="586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339"/>
      <c r="V13" s="22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91"/>
    </row>
    <row r="14" spans="2:52" ht="18" customHeight="1">
      <c r="B14" s="98"/>
      <c r="C14" s="705">
        <v>1</v>
      </c>
      <c r="D14" s="589"/>
      <c r="E14" s="1128" t="str">
        <f>INI!$G$11</f>
        <v>MiEMPRESA</v>
      </c>
      <c r="F14" s="1128"/>
      <c r="G14" s="1128"/>
      <c r="H14" s="1131" t="s">
        <v>250</v>
      </c>
      <c r="I14" s="1131"/>
      <c r="J14" s="1131"/>
      <c r="K14" s="1131"/>
      <c r="L14" s="1131"/>
      <c r="M14" s="1131"/>
      <c r="N14" s="1131"/>
      <c r="O14" s="1131"/>
      <c r="P14" s="1131"/>
      <c r="Q14" s="1131"/>
      <c r="R14" s="652"/>
      <c r="S14" s="653">
        <f>SB!$C$73</f>
        <v>2025</v>
      </c>
      <c r="T14" s="653"/>
      <c r="U14" s="209"/>
      <c r="V14" s="22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91"/>
    </row>
    <row r="15" spans="2:52">
      <c r="B15" s="98"/>
      <c r="C15" s="742"/>
      <c r="D15" s="589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209"/>
      <c r="V15" s="223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91"/>
    </row>
    <row r="16" spans="2:52" ht="24.75" customHeight="1">
      <c r="B16" s="98"/>
      <c r="C16" s="281"/>
      <c r="D16" s="589"/>
      <c r="E16" s="684" t="s">
        <v>294</v>
      </c>
      <c r="F16" s="685"/>
      <c r="G16" s="655" t="str">
        <f>SB!C72</f>
        <v>Enero</v>
      </c>
      <c r="H16" s="655" t="str">
        <f>SB!D72</f>
        <v>Febrero</v>
      </c>
      <c r="I16" s="655" t="str">
        <f>SB!E72</f>
        <v>Marzo</v>
      </c>
      <c r="J16" s="655" t="str">
        <f>SB!F72</f>
        <v>Abril</v>
      </c>
      <c r="K16" s="655" t="str">
        <f>SB!G72</f>
        <v>Mayo</v>
      </c>
      <c r="L16" s="655" t="str">
        <f>SB!H72</f>
        <v>Junio</v>
      </c>
      <c r="M16" s="655" t="str">
        <f>SB!I72</f>
        <v>Julio</v>
      </c>
      <c r="N16" s="655" t="str">
        <f>SB!J72</f>
        <v>Agosto</v>
      </c>
      <c r="O16" s="655" t="str">
        <f>SB!K72</f>
        <v>Septiembre</v>
      </c>
      <c r="P16" s="655" t="str">
        <f>SB!L72</f>
        <v>Octubre</v>
      </c>
      <c r="Q16" s="655" t="str">
        <f>SB!M72</f>
        <v>Noviembre</v>
      </c>
      <c r="R16" s="655" t="str">
        <f>SB!N72</f>
        <v>Diciembre</v>
      </c>
      <c r="S16" s="656" t="s">
        <v>11</v>
      </c>
      <c r="T16" s="657" t="s">
        <v>124</v>
      </c>
      <c r="U16" s="209"/>
      <c r="V16" s="22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1"/>
    </row>
    <row r="17" spans="2:52" ht="9.75" customHeight="1">
      <c r="B17" s="98"/>
      <c r="C17" s="281"/>
      <c r="D17" s="658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9"/>
      <c r="V17" s="223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91"/>
    </row>
    <row r="18" spans="2:52" ht="16.5" customHeight="1">
      <c r="B18" s="98"/>
      <c r="C18" s="281"/>
      <c r="D18" s="330"/>
      <c r="E18" s="659" t="s">
        <v>295</v>
      </c>
      <c r="F18" s="659"/>
      <c r="G18" s="660">
        <f>+G26+G32+G38</f>
        <v>15</v>
      </c>
      <c r="H18" s="660">
        <f t="shared" ref="H18:R18" si="0">+H26+H32+H38</f>
        <v>14</v>
      </c>
      <c r="I18" s="660">
        <f t="shared" si="0"/>
        <v>14</v>
      </c>
      <c r="J18" s="660">
        <f t="shared" si="0"/>
        <v>14</v>
      </c>
      <c r="K18" s="660">
        <f>+K26+K32+K38</f>
        <v>14</v>
      </c>
      <c r="L18" s="660">
        <f t="shared" si="0"/>
        <v>14</v>
      </c>
      <c r="M18" s="660">
        <f t="shared" si="0"/>
        <v>14</v>
      </c>
      <c r="N18" s="660">
        <f t="shared" si="0"/>
        <v>14</v>
      </c>
      <c r="O18" s="660">
        <f t="shared" si="0"/>
        <v>14</v>
      </c>
      <c r="P18" s="660">
        <f t="shared" si="0"/>
        <v>14</v>
      </c>
      <c r="Q18" s="660">
        <f t="shared" si="0"/>
        <v>14</v>
      </c>
      <c r="R18" s="660">
        <f t="shared" si="0"/>
        <v>14</v>
      </c>
      <c r="S18" s="661">
        <f>SUM(G18:R18)/12</f>
        <v>14.083333333333334</v>
      </c>
      <c r="T18" s="661"/>
      <c r="U18" s="209"/>
      <c r="V18" s="22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91"/>
    </row>
    <row r="19" spans="2:52" ht="16.5" customHeight="1">
      <c r="B19" s="98"/>
      <c r="C19" s="281"/>
      <c r="D19" s="330"/>
      <c r="E19" s="659" t="s">
        <v>198</v>
      </c>
      <c r="F19" s="659"/>
      <c r="G19" s="660">
        <f>+G39+G33+G27</f>
        <v>31145</v>
      </c>
      <c r="H19" s="660">
        <f t="shared" ref="H19:S19" si="1">+H39+H33+H27</f>
        <v>31145</v>
      </c>
      <c r="I19" s="660">
        <f t="shared" si="1"/>
        <v>31145</v>
      </c>
      <c r="J19" s="660">
        <f t="shared" si="1"/>
        <v>31145</v>
      </c>
      <c r="K19" s="660">
        <f t="shared" si="1"/>
        <v>31145</v>
      </c>
      <c r="L19" s="660">
        <f t="shared" si="1"/>
        <v>31145</v>
      </c>
      <c r="M19" s="660">
        <f t="shared" si="1"/>
        <v>31145</v>
      </c>
      <c r="N19" s="660">
        <f t="shared" si="1"/>
        <v>31145</v>
      </c>
      <c r="O19" s="660">
        <f t="shared" si="1"/>
        <v>31145</v>
      </c>
      <c r="P19" s="660">
        <f t="shared" si="1"/>
        <v>31145</v>
      </c>
      <c r="Q19" s="660">
        <f t="shared" si="1"/>
        <v>31145</v>
      </c>
      <c r="R19" s="660">
        <f t="shared" si="1"/>
        <v>31145</v>
      </c>
      <c r="S19" s="660">
        <f t="shared" si="1"/>
        <v>373740</v>
      </c>
      <c r="T19" s="662">
        <f>IF(S$22=0,0,S19/S$22)</f>
        <v>0.58952130377997769</v>
      </c>
      <c r="U19" s="209"/>
      <c r="V19" s="22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91"/>
    </row>
    <row r="20" spans="2:52" ht="16.5" customHeight="1">
      <c r="B20" s="98"/>
      <c r="C20" s="281"/>
      <c r="D20" s="330"/>
      <c r="E20" s="659" t="s">
        <v>199</v>
      </c>
      <c r="F20" s="659"/>
      <c r="G20" s="660">
        <f>+G28+G34</f>
        <v>3450</v>
      </c>
      <c r="H20" s="660">
        <f t="shared" ref="H20:S20" si="2">+H28+H34</f>
        <v>3450</v>
      </c>
      <c r="I20" s="660">
        <f t="shared" si="2"/>
        <v>3450</v>
      </c>
      <c r="J20" s="660">
        <f t="shared" si="2"/>
        <v>3450</v>
      </c>
      <c r="K20" s="660">
        <f t="shared" si="2"/>
        <v>3450</v>
      </c>
      <c r="L20" s="660">
        <f t="shared" si="2"/>
        <v>3450</v>
      </c>
      <c r="M20" s="660">
        <f t="shared" si="2"/>
        <v>3450</v>
      </c>
      <c r="N20" s="660">
        <f t="shared" si="2"/>
        <v>3450</v>
      </c>
      <c r="O20" s="660">
        <f t="shared" si="2"/>
        <v>3450</v>
      </c>
      <c r="P20" s="660">
        <f t="shared" si="2"/>
        <v>3450</v>
      </c>
      <c r="Q20" s="660">
        <f t="shared" si="2"/>
        <v>3450</v>
      </c>
      <c r="R20" s="660">
        <f t="shared" si="2"/>
        <v>3450</v>
      </c>
      <c r="S20" s="660">
        <f t="shared" si="2"/>
        <v>41400</v>
      </c>
      <c r="T20" s="662">
        <f>IF(S$22=0,0,S20/S$22)</f>
        <v>6.5302568567696992E-2</v>
      </c>
      <c r="U20" s="209"/>
      <c r="V20" s="22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91"/>
    </row>
    <row r="21" spans="2:52" ht="16.5" customHeight="1">
      <c r="B21" s="98"/>
      <c r="C21" s="281"/>
      <c r="D21" s="330"/>
      <c r="E21" s="659" t="s">
        <v>206</v>
      </c>
      <c r="F21" s="659"/>
      <c r="G21" s="660">
        <f>'2'!G31</f>
        <v>1212.5</v>
      </c>
      <c r="H21" s="660">
        <f>'2'!H31</f>
        <v>7275</v>
      </c>
      <c r="I21" s="660">
        <f>'2'!I31</f>
        <v>16490</v>
      </c>
      <c r="J21" s="660">
        <f>'2'!J31</f>
        <v>21825</v>
      </c>
      <c r="K21" s="660">
        <f>'2'!K31</f>
        <v>10330.5</v>
      </c>
      <c r="L21" s="660">
        <f>'2'!L31</f>
        <v>9166.5</v>
      </c>
      <c r="M21" s="660">
        <f>'2'!M31</f>
        <v>14065</v>
      </c>
      <c r="N21" s="660">
        <f>'2'!N31</f>
        <v>15520</v>
      </c>
      <c r="O21" s="660">
        <f>'2'!O31</f>
        <v>31525</v>
      </c>
      <c r="P21" s="660">
        <f>'2'!P31</f>
        <v>37102.5</v>
      </c>
      <c r="Q21" s="660">
        <f>'2'!Q31</f>
        <v>43165</v>
      </c>
      <c r="R21" s="660">
        <f>'2'!R31</f>
        <v>11155</v>
      </c>
      <c r="S21" s="661">
        <f>'2'!S31</f>
        <v>218832</v>
      </c>
      <c r="T21" s="662">
        <f>IF(S$22=0,0,S21/S$22)</f>
        <v>0.34517612765232536</v>
      </c>
      <c r="U21" s="209"/>
      <c r="V21" s="22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91"/>
    </row>
    <row r="22" spans="2:52" ht="25.5" customHeight="1">
      <c r="B22" s="98"/>
      <c r="C22" s="281"/>
      <c r="D22" s="330"/>
      <c r="E22" s="729" t="s">
        <v>301</v>
      </c>
      <c r="F22" s="691"/>
      <c r="G22" s="693">
        <f>SUM(G19:G21)</f>
        <v>35807.5</v>
      </c>
      <c r="H22" s="693">
        <f t="shared" ref="H22:S22" si="3">SUM(H19:H21)</f>
        <v>41870</v>
      </c>
      <c r="I22" s="693">
        <f t="shared" si="3"/>
        <v>51085</v>
      </c>
      <c r="J22" s="693">
        <f t="shared" si="3"/>
        <v>56420</v>
      </c>
      <c r="K22" s="693">
        <f t="shared" si="3"/>
        <v>44925.5</v>
      </c>
      <c r="L22" s="693">
        <f t="shared" si="3"/>
        <v>43761.5</v>
      </c>
      <c r="M22" s="693">
        <f t="shared" si="3"/>
        <v>48660</v>
      </c>
      <c r="N22" s="693">
        <f t="shared" si="3"/>
        <v>50115</v>
      </c>
      <c r="O22" s="693">
        <f t="shared" si="3"/>
        <v>66120</v>
      </c>
      <c r="P22" s="693">
        <f t="shared" si="3"/>
        <v>71697.5</v>
      </c>
      <c r="Q22" s="693">
        <f t="shared" si="3"/>
        <v>77760</v>
      </c>
      <c r="R22" s="693">
        <f t="shared" si="3"/>
        <v>45750</v>
      </c>
      <c r="S22" s="693">
        <f t="shared" si="3"/>
        <v>633972</v>
      </c>
      <c r="T22" s="661"/>
      <c r="U22" s="209"/>
      <c r="V22" s="22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91"/>
    </row>
    <row r="23" spans="2:52" ht="19.5" customHeight="1">
      <c r="B23" s="98"/>
      <c r="C23" s="281"/>
      <c r="D23" s="330"/>
      <c r="E23" s="659"/>
      <c r="F23" s="659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1"/>
      <c r="T23" s="661"/>
      <c r="U23" s="209"/>
      <c r="V23" s="22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91"/>
    </row>
    <row r="24" spans="2:52" ht="16.5" customHeight="1">
      <c r="B24" s="98"/>
      <c r="C24" s="281"/>
      <c r="D24" s="330"/>
      <c r="E24" s="684" t="s">
        <v>147</v>
      </c>
      <c r="F24" s="685"/>
      <c r="G24" s="693">
        <f>SUM(G27:G28)</f>
        <v>22650</v>
      </c>
      <c r="H24" s="693">
        <f t="shared" ref="H24:S24" si="4">SUM(H27:H28)</f>
        <v>22650</v>
      </c>
      <c r="I24" s="693">
        <f t="shared" si="4"/>
        <v>22650</v>
      </c>
      <c r="J24" s="693">
        <f t="shared" si="4"/>
        <v>22650</v>
      </c>
      <c r="K24" s="693">
        <f t="shared" si="4"/>
        <v>22650</v>
      </c>
      <c r="L24" s="693">
        <f t="shared" si="4"/>
        <v>22650</v>
      </c>
      <c r="M24" s="693">
        <f t="shared" si="4"/>
        <v>22650</v>
      </c>
      <c r="N24" s="693">
        <f t="shared" si="4"/>
        <v>22650</v>
      </c>
      <c r="O24" s="693">
        <f t="shared" si="4"/>
        <v>22650</v>
      </c>
      <c r="P24" s="693">
        <f t="shared" si="4"/>
        <v>22650</v>
      </c>
      <c r="Q24" s="693">
        <f t="shared" si="4"/>
        <v>22650</v>
      </c>
      <c r="R24" s="693">
        <f t="shared" si="4"/>
        <v>22650</v>
      </c>
      <c r="S24" s="693">
        <f t="shared" si="4"/>
        <v>271800</v>
      </c>
      <c r="T24" s="694">
        <f>IF(S$22=0,0,S24/S$22)</f>
        <v>0.42872555885748898</v>
      </c>
      <c r="U24" s="209"/>
      <c r="V24" s="22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91"/>
    </row>
    <row r="25" spans="2:52" ht="5.25" customHeight="1">
      <c r="B25" s="98"/>
      <c r="C25" s="281"/>
      <c r="D25" s="330"/>
      <c r="E25" s="654"/>
      <c r="F25" s="73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1"/>
      <c r="T25" s="661"/>
      <c r="U25" s="209"/>
      <c r="V25" s="22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91"/>
    </row>
    <row r="26" spans="2:52" ht="15.75" customHeight="1">
      <c r="B26" s="98"/>
      <c r="C26" s="281"/>
      <c r="D26" s="330"/>
      <c r="E26" s="664" t="s">
        <v>257</v>
      </c>
      <c r="F26" s="686"/>
      <c r="G26" s="731">
        <f>PER!AV285</f>
        <v>4</v>
      </c>
      <c r="H26" s="731">
        <f>PER!AW285</f>
        <v>4</v>
      </c>
      <c r="I26" s="731">
        <f>PER!AX285</f>
        <v>4</v>
      </c>
      <c r="J26" s="731">
        <f>PER!AY285</f>
        <v>4</v>
      </c>
      <c r="K26" s="731">
        <f>PER!AZ285</f>
        <v>4</v>
      </c>
      <c r="L26" s="731">
        <f>PER!BA285</f>
        <v>4</v>
      </c>
      <c r="M26" s="731">
        <f>PER!BB285</f>
        <v>4</v>
      </c>
      <c r="N26" s="731">
        <f>PER!BC285</f>
        <v>4</v>
      </c>
      <c r="O26" s="731">
        <f>PER!BD285</f>
        <v>4</v>
      </c>
      <c r="P26" s="731">
        <f>PER!BE285</f>
        <v>4</v>
      </c>
      <c r="Q26" s="731">
        <f>PER!BF285</f>
        <v>4</v>
      </c>
      <c r="R26" s="731">
        <f>PER!BG285</f>
        <v>4</v>
      </c>
      <c r="S26" s="687">
        <f>SUM(G26:R26)/12</f>
        <v>4</v>
      </c>
      <c r="T26" s="662">
        <f>IF(S$18=0,0,S26/S$18)</f>
        <v>0.28402366863905326</v>
      </c>
      <c r="U26" s="209"/>
      <c r="V26" s="22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91"/>
    </row>
    <row r="27" spans="2:52" ht="15.75" customHeight="1">
      <c r="B27" s="98"/>
      <c r="C27" s="281"/>
      <c r="D27" s="330"/>
      <c r="E27" s="664" t="s">
        <v>198</v>
      </c>
      <c r="F27" s="686"/>
      <c r="G27" s="731">
        <f>PER!AV286</f>
        <v>19200</v>
      </c>
      <c r="H27" s="731">
        <f>PER!AW286</f>
        <v>19200</v>
      </c>
      <c r="I27" s="731">
        <f>PER!AX286</f>
        <v>19200</v>
      </c>
      <c r="J27" s="731">
        <f>PER!AY286</f>
        <v>19200</v>
      </c>
      <c r="K27" s="731">
        <f>PER!AZ286</f>
        <v>19200</v>
      </c>
      <c r="L27" s="731">
        <f>PER!BA286</f>
        <v>19200</v>
      </c>
      <c r="M27" s="731">
        <f>PER!BB286</f>
        <v>19200</v>
      </c>
      <c r="N27" s="731">
        <f>PER!BC286</f>
        <v>19200</v>
      </c>
      <c r="O27" s="731">
        <f>PER!BD286</f>
        <v>19200</v>
      </c>
      <c r="P27" s="731">
        <f>PER!BE286</f>
        <v>19200</v>
      </c>
      <c r="Q27" s="731">
        <f>PER!BF286</f>
        <v>19200</v>
      </c>
      <c r="R27" s="731">
        <f>PER!BG286</f>
        <v>19200</v>
      </c>
      <c r="S27" s="687">
        <f>SUM(G27:R27)</f>
        <v>230400</v>
      </c>
      <c r="T27" s="662">
        <f>IF(S$22=0,0,S27/S$22)</f>
        <v>0.36342299028979197</v>
      </c>
      <c r="U27" s="209"/>
      <c r="V27" s="22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91"/>
    </row>
    <row r="28" spans="2:52" ht="15.75" customHeight="1">
      <c r="B28" s="98"/>
      <c r="C28" s="281"/>
      <c r="D28" s="330"/>
      <c r="E28" s="664" t="s">
        <v>199</v>
      </c>
      <c r="F28" s="686"/>
      <c r="G28" s="731">
        <f>PER!AV287</f>
        <v>3450</v>
      </c>
      <c r="H28" s="731">
        <f>PER!AW287</f>
        <v>3450</v>
      </c>
      <c r="I28" s="731">
        <f>PER!AX287</f>
        <v>3450</v>
      </c>
      <c r="J28" s="731">
        <f>PER!AY287</f>
        <v>3450</v>
      </c>
      <c r="K28" s="731">
        <f>PER!AZ287</f>
        <v>3450</v>
      </c>
      <c r="L28" s="731">
        <f>PER!BA287</f>
        <v>3450</v>
      </c>
      <c r="M28" s="731">
        <f>PER!BB287</f>
        <v>3450</v>
      </c>
      <c r="N28" s="731">
        <f>PER!BC287</f>
        <v>3450</v>
      </c>
      <c r="O28" s="731">
        <f>PER!BD287</f>
        <v>3450</v>
      </c>
      <c r="P28" s="731">
        <f>PER!BE287</f>
        <v>3450</v>
      </c>
      <c r="Q28" s="731">
        <f>PER!BF287</f>
        <v>3450</v>
      </c>
      <c r="R28" s="731">
        <f>PER!BG287</f>
        <v>3450</v>
      </c>
      <c r="S28" s="687">
        <f>SUM(G28:R28)</f>
        <v>41400</v>
      </c>
      <c r="T28" s="662">
        <f>IF(S$22=0,0,S28/S$22)</f>
        <v>6.5302568567696992E-2</v>
      </c>
      <c r="U28" s="209"/>
      <c r="V28" s="22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91"/>
    </row>
    <row r="29" spans="2:52" ht="15.75" customHeight="1">
      <c r="B29" s="98"/>
      <c r="C29" s="281"/>
      <c r="D29" s="330"/>
      <c r="E29" s="659"/>
      <c r="F29" s="659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1"/>
      <c r="T29" s="661"/>
      <c r="U29" s="209"/>
      <c r="V29" s="223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91"/>
    </row>
    <row r="30" spans="2:52" ht="15.75" customHeight="1">
      <c r="B30" s="98"/>
      <c r="C30" s="281"/>
      <c r="D30" s="330"/>
      <c r="E30" s="684" t="s">
        <v>298</v>
      </c>
      <c r="F30" s="685"/>
      <c r="G30" s="693">
        <f>SUM(G33:G34)</f>
        <v>10780</v>
      </c>
      <c r="H30" s="693">
        <f t="shared" ref="H30:S30" si="5">SUM(H33:H34)</f>
        <v>10780</v>
      </c>
      <c r="I30" s="693">
        <f t="shared" si="5"/>
        <v>10780</v>
      </c>
      <c r="J30" s="693">
        <f t="shared" si="5"/>
        <v>10780</v>
      </c>
      <c r="K30" s="693">
        <f t="shared" si="5"/>
        <v>10780</v>
      </c>
      <c r="L30" s="693">
        <f t="shared" si="5"/>
        <v>10780</v>
      </c>
      <c r="M30" s="693">
        <f t="shared" si="5"/>
        <v>10780</v>
      </c>
      <c r="N30" s="693">
        <f t="shared" si="5"/>
        <v>10780</v>
      </c>
      <c r="O30" s="693">
        <f t="shared" si="5"/>
        <v>10780</v>
      </c>
      <c r="P30" s="693">
        <f t="shared" si="5"/>
        <v>10780</v>
      </c>
      <c r="Q30" s="693">
        <f t="shared" si="5"/>
        <v>10780</v>
      </c>
      <c r="R30" s="693">
        <f t="shared" si="5"/>
        <v>10780</v>
      </c>
      <c r="S30" s="693">
        <f t="shared" si="5"/>
        <v>129360</v>
      </c>
      <c r="T30" s="694">
        <f>IF(S$22=0,0,S30/S$22)</f>
        <v>0.20404686642312278</v>
      </c>
      <c r="U30" s="209"/>
      <c r="V30" s="22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91"/>
    </row>
    <row r="31" spans="2:52" ht="6.75" customHeight="1">
      <c r="B31" s="98"/>
      <c r="C31" s="281"/>
      <c r="D31" s="330"/>
      <c r="E31" s="654"/>
      <c r="F31" s="73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1"/>
      <c r="T31" s="661"/>
      <c r="U31" s="209"/>
      <c r="V31" s="22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91"/>
    </row>
    <row r="32" spans="2:52" ht="15.75" customHeight="1">
      <c r="B32" s="98"/>
      <c r="C32" s="281"/>
      <c r="D32" s="330"/>
      <c r="E32" s="664" t="s">
        <v>257</v>
      </c>
      <c r="F32" s="686"/>
      <c r="G32" s="731">
        <f>PER!AV288</f>
        <v>8</v>
      </c>
      <c r="H32" s="731">
        <f>PER!AW288</f>
        <v>8</v>
      </c>
      <c r="I32" s="731">
        <f>PER!AX288</f>
        <v>8</v>
      </c>
      <c r="J32" s="731">
        <f>PER!AY288</f>
        <v>8</v>
      </c>
      <c r="K32" s="731">
        <f>PER!AZ288</f>
        <v>8</v>
      </c>
      <c r="L32" s="731">
        <f>PER!BA288</f>
        <v>8</v>
      </c>
      <c r="M32" s="731">
        <f>PER!BB288</f>
        <v>8</v>
      </c>
      <c r="N32" s="731">
        <f>PER!BC288</f>
        <v>8</v>
      </c>
      <c r="O32" s="731">
        <f>PER!BD288</f>
        <v>8</v>
      </c>
      <c r="P32" s="731">
        <f>PER!BE288</f>
        <v>8</v>
      </c>
      <c r="Q32" s="731">
        <f>PER!BF288</f>
        <v>8</v>
      </c>
      <c r="R32" s="731">
        <f>PER!BG288</f>
        <v>8</v>
      </c>
      <c r="S32" s="687">
        <f>SUM(G32:R32)/12</f>
        <v>8</v>
      </c>
      <c r="T32" s="662">
        <f>IF(S$18=0,0,S32/S$18)</f>
        <v>0.56804733727810652</v>
      </c>
      <c r="U32" s="209"/>
      <c r="V32" s="22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91"/>
    </row>
    <row r="33" spans="2:52" ht="15.75" customHeight="1">
      <c r="B33" s="98"/>
      <c r="C33" s="281"/>
      <c r="D33" s="330"/>
      <c r="E33" s="664" t="s">
        <v>198</v>
      </c>
      <c r="F33" s="686"/>
      <c r="G33" s="731">
        <f>PER!AV289</f>
        <v>10780</v>
      </c>
      <c r="H33" s="731">
        <f>PER!AW289</f>
        <v>10780</v>
      </c>
      <c r="I33" s="731">
        <f>PER!AX289</f>
        <v>10780</v>
      </c>
      <c r="J33" s="731">
        <f>PER!AY289</f>
        <v>10780</v>
      </c>
      <c r="K33" s="731">
        <f>PER!AZ289</f>
        <v>10780</v>
      </c>
      <c r="L33" s="731">
        <f>PER!BA289</f>
        <v>10780</v>
      </c>
      <c r="M33" s="731">
        <f>PER!BB289</f>
        <v>10780</v>
      </c>
      <c r="N33" s="731">
        <f>PER!BC289</f>
        <v>10780</v>
      </c>
      <c r="O33" s="731">
        <f>PER!BD289</f>
        <v>10780</v>
      </c>
      <c r="P33" s="731">
        <f>PER!BE289</f>
        <v>10780</v>
      </c>
      <c r="Q33" s="731">
        <f>PER!BF289</f>
        <v>10780</v>
      </c>
      <c r="R33" s="731">
        <f>PER!BG289</f>
        <v>10780</v>
      </c>
      <c r="S33" s="687">
        <f>SUM(G33:R33)</f>
        <v>129360</v>
      </c>
      <c r="T33" s="662">
        <f>IF(S$22=0,0,S33/S$22)</f>
        <v>0.20404686642312278</v>
      </c>
      <c r="U33" s="209"/>
      <c r="V33" s="22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91"/>
    </row>
    <row r="34" spans="2:52" ht="15.75" customHeight="1">
      <c r="B34" s="98"/>
      <c r="C34" s="281"/>
      <c r="D34" s="330"/>
      <c r="E34" s="664" t="s">
        <v>199</v>
      </c>
      <c r="F34" s="686"/>
      <c r="G34" s="731">
        <f>PER!AV290</f>
        <v>0</v>
      </c>
      <c r="H34" s="731">
        <f>PER!AW290</f>
        <v>0</v>
      </c>
      <c r="I34" s="731">
        <f>PER!AX290</f>
        <v>0</v>
      </c>
      <c r="J34" s="731">
        <f>PER!AY290</f>
        <v>0</v>
      </c>
      <c r="K34" s="731">
        <f>PER!AZ290</f>
        <v>0</v>
      </c>
      <c r="L34" s="731">
        <f>PER!BA290</f>
        <v>0</v>
      </c>
      <c r="M34" s="731">
        <f>PER!BB290</f>
        <v>0</v>
      </c>
      <c r="N34" s="731">
        <f>PER!BC290</f>
        <v>0</v>
      </c>
      <c r="O34" s="731">
        <f>PER!BD290</f>
        <v>0</v>
      </c>
      <c r="P34" s="731">
        <f>PER!BE290</f>
        <v>0</v>
      </c>
      <c r="Q34" s="731">
        <f>PER!BF290</f>
        <v>0</v>
      </c>
      <c r="R34" s="731">
        <f>PER!BG290</f>
        <v>0</v>
      </c>
      <c r="S34" s="687">
        <f>SUM(G34:R34)</f>
        <v>0</v>
      </c>
      <c r="T34" s="662">
        <f>IF(S$22=0,0,S34/S$22)</f>
        <v>0</v>
      </c>
      <c r="U34" s="209"/>
      <c r="V34" s="22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91"/>
    </row>
    <row r="35" spans="2:52" ht="15.75" customHeight="1">
      <c r="B35" s="98"/>
      <c r="C35" s="281"/>
      <c r="D35" s="330"/>
      <c r="E35" s="659"/>
      <c r="F35" s="659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1"/>
      <c r="T35" s="661"/>
      <c r="U35" s="209"/>
      <c r="V35" s="22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91"/>
    </row>
    <row r="36" spans="2:52" ht="15.75" customHeight="1">
      <c r="B36" s="98"/>
      <c r="C36" s="281"/>
      <c r="D36" s="330"/>
      <c r="E36" s="684" t="s">
        <v>296</v>
      </c>
      <c r="F36" s="685"/>
      <c r="G36" s="693">
        <f>+G39</f>
        <v>1165</v>
      </c>
      <c r="H36" s="693">
        <f>+H39</f>
        <v>1165</v>
      </c>
      <c r="I36" s="693">
        <f>+I39</f>
        <v>1165</v>
      </c>
      <c r="J36" s="693">
        <f t="shared" ref="J36:R36" si="6">+J39</f>
        <v>1165</v>
      </c>
      <c r="K36" s="693">
        <f t="shared" si="6"/>
        <v>1165</v>
      </c>
      <c r="L36" s="693">
        <f t="shared" si="6"/>
        <v>1165</v>
      </c>
      <c r="M36" s="693">
        <f t="shared" si="6"/>
        <v>1165</v>
      </c>
      <c r="N36" s="693">
        <f t="shared" si="6"/>
        <v>1165</v>
      </c>
      <c r="O36" s="693">
        <f t="shared" si="6"/>
        <v>1165</v>
      </c>
      <c r="P36" s="693">
        <f t="shared" si="6"/>
        <v>1165</v>
      </c>
      <c r="Q36" s="693">
        <f t="shared" si="6"/>
        <v>1165</v>
      </c>
      <c r="R36" s="693">
        <f t="shared" si="6"/>
        <v>1165</v>
      </c>
      <c r="S36" s="693">
        <f>SUM(S39:S39)</f>
        <v>13980</v>
      </c>
      <c r="T36" s="694">
        <f>IF(S$22=0,0,S36/S$22)</f>
        <v>2.2051447067062899E-2</v>
      </c>
      <c r="U36" s="209"/>
      <c r="V36" s="22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91"/>
    </row>
    <row r="37" spans="2:52" ht="4.5" customHeight="1">
      <c r="B37" s="98"/>
      <c r="C37" s="281"/>
      <c r="D37" s="330"/>
      <c r="E37" s="654"/>
      <c r="F37" s="73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1"/>
      <c r="T37" s="661"/>
      <c r="U37" s="209"/>
      <c r="V37" s="22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91"/>
    </row>
    <row r="38" spans="2:52" ht="15.75" customHeight="1">
      <c r="B38" s="98"/>
      <c r="C38" s="281"/>
      <c r="D38" s="330"/>
      <c r="E38" s="664" t="s">
        <v>257</v>
      </c>
      <c r="F38" s="686"/>
      <c r="G38" s="731">
        <f>PER!AV291</f>
        <v>3</v>
      </c>
      <c r="H38" s="731">
        <f>PER!AW291</f>
        <v>2</v>
      </c>
      <c r="I38" s="731">
        <f>PER!AX291</f>
        <v>2</v>
      </c>
      <c r="J38" s="731">
        <f>PER!AY291</f>
        <v>2</v>
      </c>
      <c r="K38" s="731">
        <f>PER!AZ291</f>
        <v>2</v>
      </c>
      <c r="L38" s="731">
        <f>PER!BA291</f>
        <v>2</v>
      </c>
      <c r="M38" s="731">
        <f>PER!BB291</f>
        <v>2</v>
      </c>
      <c r="N38" s="731">
        <f>PER!BC291</f>
        <v>2</v>
      </c>
      <c r="O38" s="731">
        <f>PER!BD291</f>
        <v>2</v>
      </c>
      <c r="P38" s="731">
        <f>PER!BE291</f>
        <v>2</v>
      </c>
      <c r="Q38" s="731">
        <f>PER!BF291</f>
        <v>2</v>
      </c>
      <c r="R38" s="731">
        <f>PER!BG291</f>
        <v>2</v>
      </c>
      <c r="S38" s="687">
        <f>SUM(G38:R38)/12</f>
        <v>2.0833333333333335</v>
      </c>
      <c r="T38" s="662">
        <f>IF(S$18=0,0,S38/S$18)</f>
        <v>0.14792899408284024</v>
      </c>
      <c r="U38" s="209"/>
      <c r="V38" s="22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91"/>
    </row>
    <row r="39" spans="2:52" ht="15.75" customHeight="1">
      <c r="B39" s="98"/>
      <c r="C39" s="281"/>
      <c r="D39" s="330"/>
      <c r="E39" s="664" t="s">
        <v>198</v>
      </c>
      <c r="F39" s="686"/>
      <c r="G39" s="731">
        <f>PER!AV292</f>
        <v>1165</v>
      </c>
      <c r="H39" s="731">
        <f>PER!AW292</f>
        <v>1165</v>
      </c>
      <c r="I39" s="731">
        <f>PER!AX292</f>
        <v>1165</v>
      </c>
      <c r="J39" s="731">
        <f>PER!AY292</f>
        <v>1165</v>
      </c>
      <c r="K39" s="731">
        <f>PER!AZ292</f>
        <v>1165</v>
      </c>
      <c r="L39" s="731">
        <f>PER!BA292</f>
        <v>1165</v>
      </c>
      <c r="M39" s="731">
        <f>PER!BB292</f>
        <v>1165</v>
      </c>
      <c r="N39" s="731">
        <f>PER!BC292</f>
        <v>1165</v>
      </c>
      <c r="O39" s="731">
        <f>PER!BD292</f>
        <v>1165</v>
      </c>
      <c r="P39" s="731">
        <f>PER!BE292</f>
        <v>1165</v>
      </c>
      <c r="Q39" s="731">
        <f>PER!BF292</f>
        <v>1165</v>
      </c>
      <c r="R39" s="731">
        <f>PER!BG292</f>
        <v>1165</v>
      </c>
      <c r="S39" s="687">
        <f>SUM(G39:R39)</f>
        <v>13980</v>
      </c>
      <c r="T39" s="662">
        <f>IF(S$22=0,0,S39/S$22)</f>
        <v>2.2051447067062899E-2</v>
      </c>
      <c r="U39" s="209"/>
      <c r="V39" s="22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91"/>
    </row>
    <row r="40" spans="2:52" ht="14.25" customHeight="1">
      <c r="B40" s="98"/>
      <c r="C40" s="281"/>
      <c r="D40" s="330"/>
      <c r="E40" s="664"/>
      <c r="F40" s="686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687"/>
      <c r="T40" s="662"/>
      <c r="U40" s="209"/>
      <c r="V40" s="22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91"/>
    </row>
    <row r="41" spans="2:52" ht="25.5" customHeight="1">
      <c r="B41" s="98"/>
      <c r="C41" s="281"/>
      <c r="D41" s="330"/>
      <c r="E41" s="684" t="s">
        <v>306</v>
      </c>
      <c r="F41" s="685"/>
      <c r="G41" s="655" t="str">
        <f t="shared" ref="G41:S41" si="7">G16</f>
        <v>Enero</v>
      </c>
      <c r="H41" s="655" t="str">
        <f t="shared" si="7"/>
        <v>Febrero</v>
      </c>
      <c r="I41" s="655" t="str">
        <f t="shared" si="7"/>
        <v>Marzo</v>
      </c>
      <c r="J41" s="655" t="str">
        <f t="shared" si="7"/>
        <v>Abril</v>
      </c>
      <c r="K41" s="655" t="str">
        <f t="shared" si="7"/>
        <v>Mayo</v>
      </c>
      <c r="L41" s="655" t="str">
        <f t="shared" si="7"/>
        <v>Junio</v>
      </c>
      <c r="M41" s="655" t="str">
        <f t="shared" si="7"/>
        <v>Julio</v>
      </c>
      <c r="N41" s="655" t="str">
        <f t="shared" si="7"/>
        <v>Agosto</v>
      </c>
      <c r="O41" s="655" t="str">
        <f t="shared" si="7"/>
        <v>Septiembre</v>
      </c>
      <c r="P41" s="655" t="str">
        <f t="shared" si="7"/>
        <v>Octubre</v>
      </c>
      <c r="Q41" s="655" t="str">
        <f t="shared" si="7"/>
        <v>Noviembre</v>
      </c>
      <c r="R41" s="655" t="str">
        <f t="shared" si="7"/>
        <v>Diciembre</v>
      </c>
      <c r="S41" s="688" t="str">
        <f t="shared" si="7"/>
        <v>Total</v>
      </c>
      <c r="T41" s="662"/>
      <c r="U41" s="209"/>
      <c r="V41" s="22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91"/>
    </row>
    <row r="42" spans="2:52" ht="13.5" customHeight="1">
      <c r="B42" s="98"/>
      <c r="C42" s="281"/>
      <c r="D42" s="330"/>
      <c r="E42" s="664"/>
      <c r="F42" s="686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687"/>
      <c r="T42" s="662"/>
      <c r="U42" s="209"/>
      <c r="V42" s="22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91"/>
    </row>
    <row r="43" spans="2:52" ht="15.75" customHeight="1">
      <c r="B43" s="98"/>
      <c r="C43" s="281"/>
      <c r="D43" s="330"/>
      <c r="E43" s="654" t="s">
        <v>251</v>
      </c>
      <c r="F43" s="730"/>
      <c r="G43" s="665">
        <f>+IF(G18=0,0,'2'!G20/G18)</f>
        <v>1616.6666666666667</v>
      </c>
      <c r="H43" s="665">
        <f>+IF(H18=0,0,'2'!H20/H18)</f>
        <v>10392.857142857143</v>
      </c>
      <c r="I43" s="665">
        <f>+IF(I18=0,0,'2'!I20/I18)</f>
        <v>23557.142857142859</v>
      </c>
      <c r="J43" s="665">
        <f>+IF(J18=0,0,'2'!J20/J18)</f>
        <v>31178.571428571428</v>
      </c>
      <c r="K43" s="665">
        <f>+IF(K18=0,0,'2'!K20/K18)</f>
        <v>14757.857142857143</v>
      </c>
      <c r="L43" s="665">
        <f>+IF(L18=0,0,'2'!L20/L18)</f>
        <v>13095</v>
      </c>
      <c r="M43" s="665">
        <f>+IF(M18=0,0,'2'!M20/M18)</f>
        <v>20092.857142857141</v>
      </c>
      <c r="N43" s="665">
        <f>+IF(N18=0,0,'2'!N20/N18)</f>
        <v>22171.428571428572</v>
      </c>
      <c r="O43" s="665">
        <f>+IF(O18=0,0,'2'!O20/O18)</f>
        <v>45035.714285714283</v>
      </c>
      <c r="P43" s="665">
        <f>+IF(P18=0,0,'2'!P20/P18)</f>
        <v>53003.571428571428</v>
      </c>
      <c r="Q43" s="665">
        <f>+IF(Q18=0,0,'2'!Q20/Q18)</f>
        <v>61664.285714285717</v>
      </c>
      <c r="R43" s="665">
        <f>+IF(R18=0,0,'2'!R20/R18)</f>
        <v>15935.714285714286</v>
      </c>
      <c r="S43" s="665">
        <f>+R44</f>
        <v>312501.66666666669</v>
      </c>
      <c r="T43" s="662"/>
      <c r="U43" s="209"/>
      <c r="V43" s="22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91"/>
    </row>
    <row r="44" spans="2:52" ht="15.75" customHeight="1">
      <c r="B44" s="98"/>
      <c r="C44" s="281"/>
      <c r="D44" s="330"/>
      <c r="E44" s="654"/>
      <c r="F44" s="730"/>
      <c r="G44" s="732">
        <f>+G43</f>
        <v>1616.6666666666667</v>
      </c>
      <c r="H44" s="732">
        <f>+G44+H43</f>
        <v>12009.523809523809</v>
      </c>
      <c r="I44" s="732">
        <f t="shared" ref="I44:R44" si="8">+H44+I43</f>
        <v>35566.666666666672</v>
      </c>
      <c r="J44" s="732">
        <f t="shared" si="8"/>
        <v>66745.238095238106</v>
      </c>
      <c r="K44" s="732">
        <f t="shared" si="8"/>
        <v>81503.095238095251</v>
      </c>
      <c r="L44" s="732">
        <f t="shared" si="8"/>
        <v>94598.095238095251</v>
      </c>
      <c r="M44" s="732">
        <f t="shared" si="8"/>
        <v>114690.9523809524</v>
      </c>
      <c r="N44" s="732">
        <f t="shared" si="8"/>
        <v>136862.38095238098</v>
      </c>
      <c r="O44" s="732">
        <f t="shared" si="8"/>
        <v>181898.09523809527</v>
      </c>
      <c r="P44" s="732">
        <f t="shared" si="8"/>
        <v>234901.66666666669</v>
      </c>
      <c r="Q44" s="732">
        <f t="shared" si="8"/>
        <v>296565.95238095243</v>
      </c>
      <c r="R44" s="732">
        <f t="shared" si="8"/>
        <v>312501.66666666669</v>
      </c>
      <c r="S44" s="665"/>
      <c r="T44" s="662"/>
      <c r="U44" s="209"/>
      <c r="V44" s="22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91"/>
    </row>
    <row r="45" spans="2:52" ht="15.75" customHeight="1">
      <c r="B45" s="98"/>
      <c r="C45" s="281"/>
      <c r="D45" s="331"/>
      <c r="E45" s="733"/>
      <c r="F45" s="692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5"/>
      <c r="T45" s="736"/>
      <c r="U45" s="211"/>
      <c r="V45" s="22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91"/>
    </row>
    <row r="46" spans="2:52" ht="15.75" customHeight="1">
      <c r="B46" s="98"/>
      <c r="C46" s="743"/>
      <c r="D46" s="589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209"/>
      <c r="V46" s="22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91"/>
    </row>
    <row r="47" spans="2:52" ht="18" customHeight="1">
      <c r="B47" s="98"/>
      <c r="C47" s="705">
        <v>2</v>
      </c>
      <c r="D47" s="589"/>
      <c r="E47" s="651" t="e">
        <f>#REF!</f>
        <v>#REF!</v>
      </c>
      <c r="F47" s="651"/>
      <c r="G47" s="651"/>
      <c r="H47" s="1131" t="s">
        <v>250</v>
      </c>
      <c r="I47" s="1131"/>
      <c r="J47" s="1131"/>
      <c r="K47" s="1131"/>
      <c r="L47" s="1131"/>
      <c r="M47" s="1131"/>
      <c r="N47" s="1131"/>
      <c r="O47" s="1131"/>
      <c r="P47" s="1131"/>
      <c r="Q47" s="1131"/>
      <c r="R47" s="652"/>
      <c r="S47" s="653">
        <f>SB!$C$73</f>
        <v>2025</v>
      </c>
      <c r="T47" s="653"/>
      <c r="U47" s="209"/>
      <c r="V47" s="22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91"/>
    </row>
    <row r="48" spans="2:52" ht="15.75" customHeight="1">
      <c r="B48" s="98"/>
      <c r="C48" s="671"/>
      <c r="D48" s="589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209"/>
      <c r="V48" s="22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91"/>
    </row>
    <row r="49" spans="2:52" ht="15.75" customHeight="1">
      <c r="B49" s="98"/>
      <c r="C49" s="272"/>
      <c r="D49" s="589"/>
      <c r="E49" s="684" t="s">
        <v>303</v>
      </c>
      <c r="F49" s="685"/>
      <c r="G49" s="655" t="str">
        <f t="shared" ref="G49:T49" si="9">G16</f>
        <v>Enero</v>
      </c>
      <c r="H49" s="655" t="str">
        <f t="shared" si="9"/>
        <v>Febrero</v>
      </c>
      <c r="I49" s="655" t="str">
        <f t="shared" si="9"/>
        <v>Marzo</v>
      </c>
      <c r="J49" s="655" t="str">
        <f t="shared" si="9"/>
        <v>Abril</v>
      </c>
      <c r="K49" s="655" t="str">
        <f t="shared" si="9"/>
        <v>Mayo</v>
      </c>
      <c r="L49" s="655" t="str">
        <f t="shared" si="9"/>
        <v>Junio</v>
      </c>
      <c r="M49" s="655" t="str">
        <f t="shared" si="9"/>
        <v>Julio</v>
      </c>
      <c r="N49" s="655" t="str">
        <f t="shared" si="9"/>
        <v>Agosto</v>
      </c>
      <c r="O49" s="655" t="str">
        <f t="shared" si="9"/>
        <v>Septiembre</v>
      </c>
      <c r="P49" s="655" t="str">
        <f t="shared" si="9"/>
        <v>Octubre</v>
      </c>
      <c r="Q49" s="655" t="str">
        <f t="shared" si="9"/>
        <v>Noviembre</v>
      </c>
      <c r="R49" s="655" t="str">
        <f t="shared" si="9"/>
        <v>Diciembre</v>
      </c>
      <c r="S49" s="688" t="str">
        <f t="shared" si="9"/>
        <v>Total</v>
      </c>
      <c r="T49" s="737" t="str">
        <f t="shared" si="9"/>
        <v>%</v>
      </c>
      <c r="U49" s="209"/>
      <c r="V49" s="22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91"/>
    </row>
    <row r="50" spans="2:52" ht="18" customHeight="1">
      <c r="B50" s="98"/>
      <c r="C50" s="272"/>
      <c r="D50" s="658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9"/>
      <c r="V50" s="22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91"/>
    </row>
    <row r="51" spans="2:52" ht="15.75" customHeight="1">
      <c r="B51" s="98"/>
      <c r="C51" s="272"/>
      <c r="D51" s="330"/>
      <c r="E51" s="684" t="s">
        <v>302</v>
      </c>
      <c r="F51" s="685"/>
      <c r="G51" s="693">
        <f>+G57+G62+G65</f>
        <v>13450</v>
      </c>
      <c r="H51" s="693">
        <f t="shared" ref="H51:R51" si="10">+H57+H62+H65</f>
        <v>13450</v>
      </c>
      <c r="I51" s="693">
        <f t="shared" si="10"/>
        <v>13450</v>
      </c>
      <c r="J51" s="693">
        <f t="shared" si="10"/>
        <v>13450</v>
      </c>
      <c r="K51" s="693">
        <f t="shared" si="10"/>
        <v>13450</v>
      </c>
      <c r="L51" s="693">
        <f t="shared" si="10"/>
        <v>13450</v>
      </c>
      <c r="M51" s="693">
        <f t="shared" si="10"/>
        <v>13450</v>
      </c>
      <c r="N51" s="693">
        <f t="shared" si="10"/>
        <v>13450</v>
      </c>
      <c r="O51" s="693">
        <f t="shared" si="10"/>
        <v>13450</v>
      </c>
      <c r="P51" s="693">
        <f t="shared" si="10"/>
        <v>13450</v>
      </c>
      <c r="Q51" s="693">
        <f t="shared" si="10"/>
        <v>13450</v>
      </c>
      <c r="R51" s="693">
        <f t="shared" si="10"/>
        <v>13450</v>
      </c>
      <c r="S51" s="693">
        <f>SUM(G51:R51)</f>
        <v>161400</v>
      </c>
      <c r="T51" s="694">
        <f>IF(S$22=0,0,S51/S$22)</f>
        <v>0.25458537601029696</v>
      </c>
      <c r="U51" s="209"/>
      <c r="V51" s="22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91"/>
    </row>
    <row r="52" spans="2:52" ht="15.75" customHeight="1">
      <c r="B52" s="98"/>
      <c r="C52" s="272"/>
      <c r="D52" s="330"/>
      <c r="E52" s="701" t="s">
        <v>257</v>
      </c>
      <c r="F52" s="730"/>
      <c r="G52" s="660">
        <f>+G54+G59+G64</f>
        <v>4</v>
      </c>
      <c r="H52" s="660">
        <f t="shared" ref="H52:R52" si="11">+H54+H59+H64</f>
        <v>4</v>
      </c>
      <c r="I52" s="660">
        <f t="shared" si="11"/>
        <v>4</v>
      </c>
      <c r="J52" s="660">
        <f t="shared" si="11"/>
        <v>4</v>
      </c>
      <c r="K52" s="660">
        <f t="shared" si="11"/>
        <v>4</v>
      </c>
      <c r="L52" s="660">
        <f t="shared" si="11"/>
        <v>4</v>
      </c>
      <c r="M52" s="660">
        <f t="shared" si="11"/>
        <v>4</v>
      </c>
      <c r="N52" s="660">
        <f t="shared" si="11"/>
        <v>4</v>
      </c>
      <c r="O52" s="660">
        <f t="shared" si="11"/>
        <v>4</v>
      </c>
      <c r="P52" s="660">
        <f t="shared" si="11"/>
        <v>4</v>
      </c>
      <c r="Q52" s="660">
        <f t="shared" si="11"/>
        <v>4</v>
      </c>
      <c r="R52" s="660">
        <f t="shared" si="11"/>
        <v>4</v>
      </c>
      <c r="S52" s="660">
        <f>SUM(G52:R52)/12</f>
        <v>4</v>
      </c>
      <c r="T52" s="662">
        <f>IF(S$18=0,0,S52/S$18)</f>
        <v>0.28402366863905326</v>
      </c>
      <c r="U52" s="209"/>
      <c r="V52" s="22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91"/>
    </row>
    <row r="53" spans="2:52" ht="8.25" customHeight="1">
      <c r="B53" s="98"/>
      <c r="C53" s="272"/>
      <c r="D53" s="330"/>
      <c r="E53" s="654"/>
      <c r="F53" s="73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1"/>
      <c r="T53" s="661"/>
      <c r="U53" s="209"/>
      <c r="V53" s="22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91"/>
    </row>
    <row r="54" spans="2:52" ht="15.75" customHeight="1">
      <c r="B54" s="98"/>
      <c r="C54" s="272"/>
      <c r="D54" s="330"/>
      <c r="E54" s="738" t="s">
        <v>147</v>
      </c>
      <c r="F54" s="686"/>
      <c r="G54" s="665">
        <f>PER!AV246</f>
        <v>1</v>
      </c>
      <c r="H54" s="665">
        <f>PER!AW246</f>
        <v>1</v>
      </c>
      <c r="I54" s="665">
        <f>PER!AX246</f>
        <v>1</v>
      </c>
      <c r="J54" s="665">
        <f>PER!AY246</f>
        <v>1</v>
      </c>
      <c r="K54" s="665">
        <f>PER!AZ246</f>
        <v>1</v>
      </c>
      <c r="L54" s="665">
        <f>PER!BA246</f>
        <v>1</v>
      </c>
      <c r="M54" s="665">
        <f>PER!BB246</f>
        <v>1</v>
      </c>
      <c r="N54" s="665">
        <f>PER!BC246</f>
        <v>1</v>
      </c>
      <c r="O54" s="665">
        <f>PER!BD246</f>
        <v>1</v>
      </c>
      <c r="P54" s="665">
        <f>PER!BE246</f>
        <v>1</v>
      </c>
      <c r="Q54" s="665">
        <f>PER!BF246</f>
        <v>1</v>
      </c>
      <c r="R54" s="665">
        <f>PER!BG246</f>
        <v>1</v>
      </c>
      <c r="S54" s="687">
        <f>SUM(G54:R54)/12</f>
        <v>1</v>
      </c>
      <c r="T54" s="662">
        <f>IF(S$18=0,0,S54/S$18)</f>
        <v>7.1005917159763315E-2</v>
      </c>
      <c r="U54" s="209"/>
      <c r="V54" s="22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91"/>
    </row>
    <row r="55" spans="2:52" ht="15.75" customHeight="1">
      <c r="B55" s="98"/>
      <c r="C55" s="272"/>
      <c r="D55" s="330"/>
      <c r="E55" s="664" t="str">
        <f>PER!AU247</f>
        <v>Salarios</v>
      </c>
      <c r="F55" s="686"/>
      <c r="G55" s="665">
        <f>PER!AV247</f>
        <v>6000</v>
      </c>
      <c r="H55" s="665">
        <f>PER!AW247</f>
        <v>6000</v>
      </c>
      <c r="I55" s="665">
        <f>PER!AX247</f>
        <v>6000</v>
      </c>
      <c r="J55" s="665">
        <f>PER!AY247</f>
        <v>6000</v>
      </c>
      <c r="K55" s="665">
        <f>PER!AZ247</f>
        <v>6000</v>
      </c>
      <c r="L55" s="665">
        <f>PER!BA247</f>
        <v>6000</v>
      </c>
      <c r="M55" s="665">
        <f>PER!BB247</f>
        <v>6000</v>
      </c>
      <c r="N55" s="665">
        <f>PER!BC247</f>
        <v>6000</v>
      </c>
      <c r="O55" s="665">
        <f>PER!BD247</f>
        <v>6000</v>
      </c>
      <c r="P55" s="665">
        <f>PER!BE247</f>
        <v>6000</v>
      </c>
      <c r="Q55" s="665">
        <f>PER!BF247</f>
        <v>6000</v>
      </c>
      <c r="R55" s="665">
        <f>PER!BG247</f>
        <v>6000</v>
      </c>
      <c r="S55" s="687">
        <f>SUM(G55:R55)</f>
        <v>72000</v>
      </c>
      <c r="T55" s="662">
        <f>IF(S$22=0,0,S55/S$22)</f>
        <v>0.11356968446556</v>
      </c>
      <c r="U55" s="209"/>
      <c r="V55" s="22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91"/>
    </row>
    <row r="56" spans="2:52" ht="15.75" customHeight="1">
      <c r="B56" s="98"/>
      <c r="C56" s="272"/>
      <c r="D56" s="330"/>
      <c r="E56" s="664" t="str">
        <f>PER!AU248</f>
        <v>Incentivos</v>
      </c>
      <c r="F56" s="686"/>
      <c r="G56" s="665">
        <f>PER!AV248</f>
        <v>3450</v>
      </c>
      <c r="H56" s="665">
        <f>PER!AW248</f>
        <v>3450</v>
      </c>
      <c r="I56" s="665">
        <f>PER!AX248</f>
        <v>3450</v>
      </c>
      <c r="J56" s="665">
        <f>PER!AY248</f>
        <v>3450</v>
      </c>
      <c r="K56" s="665">
        <f>PER!AZ248</f>
        <v>3450</v>
      </c>
      <c r="L56" s="665">
        <f>PER!BA248</f>
        <v>3450</v>
      </c>
      <c r="M56" s="665">
        <f>PER!BB248</f>
        <v>3450</v>
      </c>
      <c r="N56" s="665">
        <f>PER!BC248</f>
        <v>3450</v>
      </c>
      <c r="O56" s="665">
        <f>PER!BD248</f>
        <v>3450</v>
      </c>
      <c r="P56" s="665">
        <f>PER!BE248</f>
        <v>3450</v>
      </c>
      <c r="Q56" s="665">
        <f>PER!BF248</f>
        <v>3450</v>
      </c>
      <c r="R56" s="665">
        <f>PER!BG248</f>
        <v>3450</v>
      </c>
      <c r="S56" s="687">
        <f>SUM(G56:R56)</f>
        <v>41400</v>
      </c>
      <c r="T56" s="662">
        <f>IF(S$22=0,0,S56/S$22)</f>
        <v>6.5302568567696992E-2</v>
      </c>
      <c r="U56" s="209"/>
      <c r="V56" s="22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91"/>
    </row>
    <row r="57" spans="2:52" ht="15.75" customHeight="1">
      <c r="B57" s="98"/>
      <c r="C57" s="272"/>
      <c r="D57" s="658"/>
      <c r="E57" s="664" t="s">
        <v>301</v>
      </c>
      <c r="F57" s="200"/>
      <c r="G57" s="665">
        <f>PER!AV249</f>
        <v>9450</v>
      </c>
      <c r="H57" s="665">
        <f>PER!AW249</f>
        <v>9450</v>
      </c>
      <c r="I57" s="665">
        <f>PER!AX249</f>
        <v>9450</v>
      </c>
      <c r="J57" s="665">
        <f>PER!AY249</f>
        <v>9450</v>
      </c>
      <c r="K57" s="665">
        <f>PER!AZ249</f>
        <v>9450</v>
      </c>
      <c r="L57" s="665">
        <f>PER!BA249</f>
        <v>9450</v>
      </c>
      <c r="M57" s="665">
        <f>PER!BB249</f>
        <v>9450</v>
      </c>
      <c r="N57" s="665">
        <f>PER!BC249</f>
        <v>9450</v>
      </c>
      <c r="O57" s="665">
        <f>PER!BD249</f>
        <v>9450</v>
      </c>
      <c r="P57" s="665">
        <f>PER!BE249</f>
        <v>9450</v>
      </c>
      <c r="Q57" s="665">
        <f>PER!BF249</f>
        <v>9450</v>
      </c>
      <c r="R57" s="665">
        <f>PER!BG249</f>
        <v>9450</v>
      </c>
      <c r="S57" s="687">
        <f>SUM(G57:R57)</f>
        <v>113400</v>
      </c>
      <c r="T57" s="662">
        <f>IF(S$22=0,0,S57/S$22)</f>
        <v>0.17887225303325699</v>
      </c>
      <c r="U57" s="209"/>
      <c r="V57" s="22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91"/>
    </row>
    <row r="58" spans="2:52" ht="7.5" customHeight="1">
      <c r="B58" s="98"/>
      <c r="C58" s="272"/>
      <c r="D58" s="330"/>
      <c r="E58" s="659"/>
      <c r="F58" s="659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1"/>
      <c r="T58" s="661"/>
      <c r="U58" s="209"/>
      <c r="V58" s="22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91"/>
    </row>
    <row r="59" spans="2:52" ht="15.75" customHeight="1">
      <c r="B59" s="98"/>
      <c r="C59" s="272"/>
      <c r="D59" s="330"/>
      <c r="E59" s="738" t="s">
        <v>150</v>
      </c>
      <c r="F59" s="686"/>
      <c r="G59" s="665">
        <f>PER!AV250</f>
        <v>2</v>
      </c>
      <c r="H59" s="665">
        <f>PER!AW250</f>
        <v>2</v>
      </c>
      <c r="I59" s="665">
        <f>PER!AX250</f>
        <v>2</v>
      </c>
      <c r="J59" s="665">
        <f>PER!AY250</f>
        <v>2</v>
      </c>
      <c r="K59" s="665">
        <f>PER!AZ250</f>
        <v>2</v>
      </c>
      <c r="L59" s="665">
        <f>PER!BA250</f>
        <v>2</v>
      </c>
      <c r="M59" s="665">
        <f>PER!BB250</f>
        <v>2</v>
      </c>
      <c r="N59" s="665">
        <f>PER!BC250</f>
        <v>2</v>
      </c>
      <c r="O59" s="665">
        <f>PER!BD250</f>
        <v>2</v>
      </c>
      <c r="P59" s="665">
        <f>PER!BE250</f>
        <v>2</v>
      </c>
      <c r="Q59" s="665">
        <f>PER!BF250</f>
        <v>2</v>
      </c>
      <c r="R59" s="665">
        <f>PER!BG250</f>
        <v>2</v>
      </c>
      <c r="S59" s="687">
        <f>SUM(G59:R59)/12</f>
        <v>2</v>
      </c>
      <c r="T59" s="662">
        <f>IF(S$18=0,0,S59/S$18)</f>
        <v>0.14201183431952663</v>
      </c>
      <c r="U59" s="209"/>
      <c r="V59" s="22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91"/>
    </row>
    <row r="60" spans="2:52" ht="15.75" customHeight="1">
      <c r="B60" s="98"/>
      <c r="C60" s="272"/>
      <c r="D60" s="330"/>
      <c r="E60" s="664" t="str">
        <f>E55</f>
        <v>Salarios</v>
      </c>
      <c r="F60" s="686"/>
      <c r="G60" s="665">
        <f>PER!AV251</f>
        <v>3500</v>
      </c>
      <c r="H60" s="665">
        <f>PER!AW251</f>
        <v>3500</v>
      </c>
      <c r="I60" s="665">
        <f>PER!AX251</f>
        <v>3500</v>
      </c>
      <c r="J60" s="665">
        <f>PER!AY251</f>
        <v>3500</v>
      </c>
      <c r="K60" s="665">
        <f>PER!AZ251</f>
        <v>3500</v>
      </c>
      <c r="L60" s="665">
        <f>PER!BA251</f>
        <v>3500</v>
      </c>
      <c r="M60" s="665">
        <f>PER!BB251</f>
        <v>3500</v>
      </c>
      <c r="N60" s="665">
        <f>PER!BC251</f>
        <v>3500</v>
      </c>
      <c r="O60" s="665">
        <f>PER!BD251</f>
        <v>3500</v>
      </c>
      <c r="P60" s="665">
        <f>PER!BE251</f>
        <v>3500</v>
      </c>
      <c r="Q60" s="665">
        <f>PER!BF251</f>
        <v>3500</v>
      </c>
      <c r="R60" s="665">
        <f>PER!BG251</f>
        <v>3500</v>
      </c>
      <c r="S60" s="687">
        <f>SUM(G60:R60)</f>
        <v>42000</v>
      </c>
      <c r="T60" s="662">
        <f>IF(S$22=0,0,S60/S$22)</f>
        <v>6.6248982604909995E-2</v>
      </c>
      <c r="U60" s="209"/>
      <c r="V60" s="22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91"/>
    </row>
    <row r="61" spans="2:52" ht="15.75" customHeight="1">
      <c r="B61" s="98"/>
      <c r="C61" s="272"/>
      <c r="D61" s="330"/>
      <c r="E61" s="664" t="str">
        <f>E56</f>
        <v>Incentivos</v>
      </c>
      <c r="F61" s="686"/>
      <c r="G61" s="665">
        <f>PER!AV252</f>
        <v>0</v>
      </c>
      <c r="H61" s="665">
        <f>PER!AW252</f>
        <v>0</v>
      </c>
      <c r="I61" s="665">
        <f>PER!AX252</f>
        <v>0</v>
      </c>
      <c r="J61" s="665">
        <f>PER!AY252</f>
        <v>0</v>
      </c>
      <c r="K61" s="665">
        <f>PER!AZ252</f>
        <v>0</v>
      </c>
      <c r="L61" s="665">
        <f>PER!BA252</f>
        <v>0</v>
      </c>
      <c r="M61" s="665">
        <f>PER!BB252</f>
        <v>0</v>
      </c>
      <c r="N61" s="665">
        <f>PER!BC252</f>
        <v>0</v>
      </c>
      <c r="O61" s="665">
        <f>PER!BD252</f>
        <v>0</v>
      </c>
      <c r="P61" s="665">
        <f>PER!BE252</f>
        <v>0</v>
      </c>
      <c r="Q61" s="665">
        <f>PER!BF252</f>
        <v>0</v>
      </c>
      <c r="R61" s="665">
        <f>PER!BG252</f>
        <v>0</v>
      </c>
      <c r="S61" s="687">
        <f>SUM(G61:R61)</f>
        <v>0</v>
      </c>
      <c r="T61" s="662">
        <f>IF(S$22=0,0,S61/S$22)</f>
        <v>0</v>
      </c>
      <c r="U61" s="209"/>
      <c r="V61" s="22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91"/>
    </row>
    <row r="62" spans="2:52" ht="15.75" customHeight="1">
      <c r="B62" s="98"/>
      <c r="C62" s="272"/>
      <c r="D62" s="330"/>
      <c r="E62" s="664" t="str">
        <f>E57</f>
        <v>Coste Total</v>
      </c>
      <c r="F62" s="200"/>
      <c r="G62" s="665">
        <f>PER!AV253</f>
        <v>3500</v>
      </c>
      <c r="H62" s="665">
        <f>PER!AW253</f>
        <v>3500</v>
      </c>
      <c r="I62" s="665">
        <f>PER!AX253</f>
        <v>3500</v>
      </c>
      <c r="J62" s="665">
        <f>PER!AY253</f>
        <v>3500</v>
      </c>
      <c r="K62" s="665">
        <f>PER!AZ253</f>
        <v>3500</v>
      </c>
      <c r="L62" s="665">
        <f>PER!BA253</f>
        <v>3500</v>
      </c>
      <c r="M62" s="665">
        <f>PER!BB253</f>
        <v>3500</v>
      </c>
      <c r="N62" s="665">
        <f>PER!BC253</f>
        <v>3500</v>
      </c>
      <c r="O62" s="665">
        <f>PER!BD253</f>
        <v>3500</v>
      </c>
      <c r="P62" s="665">
        <f>PER!BE253</f>
        <v>3500</v>
      </c>
      <c r="Q62" s="665">
        <f>PER!BF253</f>
        <v>3500</v>
      </c>
      <c r="R62" s="665">
        <f>PER!BG253</f>
        <v>3500</v>
      </c>
      <c r="S62" s="687">
        <f>SUM(G62:R62)</f>
        <v>42000</v>
      </c>
      <c r="T62" s="662">
        <f>IF(S$22=0,0,S62/S$22)</f>
        <v>6.6248982604909995E-2</v>
      </c>
      <c r="U62" s="209"/>
      <c r="V62" s="22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91"/>
    </row>
    <row r="63" spans="2:52" ht="7.5" customHeight="1">
      <c r="B63" s="98"/>
      <c r="C63" s="272"/>
      <c r="D63" s="330"/>
      <c r="E63" s="659"/>
      <c r="F63" s="659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1"/>
      <c r="T63" s="661"/>
      <c r="U63" s="209"/>
      <c r="V63" s="22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91"/>
    </row>
    <row r="64" spans="2:52" ht="15.75" customHeight="1">
      <c r="B64" s="98"/>
      <c r="C64" s="272"/>
      <c r="D64" s="330"/>
      <c r="E64" s="738" t="s">
        <v>297</v>
      </c>
      <c r="F64" s="686"/>
      <c r="G64" s="665">
        <f>PER!AV254</f>
        <v>1</v>
      </c>
      <c r="H64" s="665">
        <f>PER!AW254</f>
        <v>1</v>
      </c>
      <c r="I64" s="665">
        <f>PER!AX254</f>
        <v>1</v>
      </c>
      <c r="J64" s="665">
        <f>PER!AY254</f>
        <v>1</v>
      </c>
      <c r="K64" s="665">
        <f>PER!AZ254</f>
        <v>1</v>
      </c>
      <c r="L64" s="665">
        <f>PER!BA254</f>
        <v>1</v>
      </c>
      <c r="M64" s="665">
        <f>PER!BB254</f>
        <v>1</v>
      </c>
      <c r="N64" s="665">
        <f>PER!BC254</f>
        <v>1</v>
      </c>
      <c r="O64" s="665">
        <f>PER!BD254</f>
        <v>1</v>
      </c>
      <c r="P64" s="665">
        <f>PER!BE254</f>
        <v>1</v>
      </c>
      <c r="Q64" s="665">
        <f>PER!BF254</f>
        <v>1</v>
      </c>
      <c r="R64" s="665">
        <f>PER!BG254</f>
        <v>1</v>
      </c>
      <c r="S64" s="687">
        <f>SUM(G64:R64)/12</f>
        <v>1</v>
      </c>
      <c r="T64" s="662">
        <f>IF(S$18=0,0,S64/S$18)</f>
        <v>7.1005917159763315E-2</v>
      </c>
      <c r="U64" s="209"/>
      <c r="V64" s="22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91"/>
    </row>
    <row r="65" spans="2:52" ht="15.75" customHeight="1">
      <c r="B65" s="98"/>
      <c r="C65" s="272"/>
      <c r="D65" s="330"/>
      <c r="E65" s="664" t="str">
        <f>+E62</f>
        <v>Coste Total</v>
      </c>
      <c r="F65" s="200"/>
      <c r="G65" s="665">
        <f>PER!AV255</f>
        <v>500</v>
      </c>
      <c r="H65" s="665">
        <f>PER!AW255</f>
        <v>500</v>
      </c>
      <c r="I65" s="665">
        <f>PER!AX255</f>
        <v>500</v>
      </c>
      <c r="J65" s="665">
        <f>PER!AY255</f>
        <v>500</v>
      </c>
      <c r="K65" s="665">
        <f>PER!AZ255</f>
        <v>500</v>
      </c>
      <c r="L65" s="665">
        <f>PER!BA255</f>
        <v>500</v>
      </c>
      <c r="M65" s="665">
        <f>PER!BB255</f>
        <v>500</v>
      </c>
      <c r="N65" s="665">
        <f>PER!BC255</f>
        <v>500</v>
      </c>
      <c r="O65" s="665">
        <f>PER!BD255</f>
        <v>500</v>
      </c>
      <c r="P65" s="665">
        <f>PER!BE255</f>
        <v>500</v>
      </c>
      <c r="Q65" s="665">
        <f>PER!BF255</f>
        <v>500</v>
      </c>
      <c r="R65" s="665">
        <f>PER!BG255</f>
        <v>500</v>
      </c>
      <c r="S65" s="687">
        <f>SUM(G65:R65)</f>
        <v>6000</v>
      </c>
      <c r="T65" s="662">
        <f>IF(S$22=0,0,S65/S$22)</f>
        <v>9.4641403721299998E-3</v>
      </c>
      <c r="U65" s="209"/>
      <c r="V65" s="22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91"/>
    </row>
    <row r="66" spans="2:52" ht="15.75" customHeight="1">
      <c r="B66" s="98"/>
      <c r="C66" s="272"/>
      <c r="D66" s="33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9"/>
      <c r="V66" s="22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91"/>
    </row>
    <row r="67" spans="2:52" ht="15.75" customHeight="1">
      <c r="B67" s="98"/>
      <c r="C67" s="272"/>
      <c r="D67" s="330"/>
      <c r="E67" s="684" t="s">
        <v>259</v>
      </c>
      <c r="F67" s="685"/>
      <c r="G67" s="693">
        <f>+G73+G78+G81+G83</f>
        <v>6877.5</v>
      </c>
      <c r="H67" s="693">
        <f t="shared" ref="H67:S67" si="12">+H73+H78+H81+H83</f>
        <v>12940</v>
      </c>
      <c r="I67" s="693">
        <f t="shared" si="12"/>
        <v>22155</v>
      </c>
      <c r="J67" s="693">
        <f t="shared" si="12"/>
        <v>27490</v>
      </c>
      <c r="K67" s="693">
        <f t="shared" si="12"/>
        <v>15995.5</v>
      </c>
      <c r="L67" s="693">
        <f t="shared" si="12"/>
        <v>14831.5</v>
      </c>
      <c r="M67" s="693">
        <f t="shared" si="12"/>
        <v>19730</v>
      </c>
      <c r="N67" s="693">
        <f t="shared" si="12"/>
        <v>21185</v>
      </c>
      <c r="O67" s="693">
        <f t="shared" si="12"/>
        <v>37190</v>
      </c>
      <c r="P67" s="693">
        <f t="shared" si="12"/>
        <v>42767.5</v>
      </c>
      <c r="Q67" s="693">
        <f t="shared" si="12"/>
        <v>48830</v>
      </c>
      <c r="R67" s="693">
        <f t="shared" si="12"/>
        <v>16820</v>
      </c>
      <c r="S67" s="693">
        <f t="shared" si="12"/>
        <v>286812</v>
      </c>
      <c r="T67" s="694">
        <f>IF(S$22=0,0,S67/S$22)</f>
        <v>0.45240483806855825</v>
      </c>
      <c r="U67" s="209"/>
      <c r="V67" s="22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91"/>
    </row>
    <row r="68" spans="2:52" ht="15.75" customHeight="1">
      <c r="B68" s="98"/>
      <c r="C68" s="272"/>
      <c r="D68" s="330"/>
      <c r="E68" s="701" t="s">
        <v>257</v>
      </c>
      <c r="F68" s="730"/>
      <c r="G68" s="660">
        <f>+G70+G75+G80</f>
        <v>4</v>
      </c>
      <c r="H68" s="660">
        <f t="shared" ref="H68:R68" si="13">+H70+H75+H80</f>
        <v>4</v>
      </c>
      <c r="I68" s="660">
        <f t="shared" si="13"/>
        <v>4</v>
      </c>
      <c r="J68" s="660">
        <f t="shared" si="13"/>
        <v>4</v>
      </c>
      <c r="K68" s="660">
        <f t="shared" si="13"/>
        <v>4</v>
      </c>
      <c r="L68" s="660">
        <f t="shared" si="13"/>
        <v>4</v>
      </c>
      <c r="M68" s="660">
        <f t="shared" si="13"/>
        <v>4</v>
      </c>
      <c r="N68" s="660">
        <f t="shared" si="13"/>
        <v>4</v>
      </c>
      <c r="O68" s="660">
        <f t="shared" si="13"/>
        <v>4</v>
      </c>
      <c r="P68" s="660">
        <f t="shared" si="13"/>
        <v>4</v>
      </c>
      <c r="Q68" s="660">
        <f t="shared" si="13"/>
        <v>4</v>
      </c>
      <c r="R68" s="660">
        <f t="shared" si="13"/>
        <v>4</v>
      </c>
      <c r="S68" s="660">
        <f>SUM(G68:R68)/12</f>
        <v>4</v>
      </c>
      <c r="T68" s="662">
        <f>IF(S$18=0,0,S68/S$18)</f>
        <v>0.28402366863905326</v>
      </c>
      <c r="U68" s="209"/>
      <c r="V68" s="22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91"/>
    </row>
    <row r="69" spans="2:52" ht="6.75" customHeight="1">
      <c r="B69" s="98"/>
      <c r="C69" s="272"/>
      <c r="D69" s="330"/>
      <c r="E69" s="654"/>
      <c r="F69" s="73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1"/>
      <c r="T69" s="661"/>
      <c r="U69" s="209"/>
      <c r="V69" s="223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91"/>
    </row>
    <row r="70" spans="2:52" ht="15.75" customHeight="1">
      <c r="B70" s="98"/>
      <c r="C70" s="272"/>
      <c r="D70" s="330"/>
      <c r="E70" s="738" t="s">
        <v>147</v>
      </c>
      <c r="F70" s="686"/>
      <c r="G70" s="665">
        <f>PER!AV258</f>
        <v>1</v>
      </c>
      <c r="H70" s="665">
        <f>PER!AW258</f>
        <v>1</v>
      </c>
      <c r="I70" s="665">
        <f>PER!AX258</f>
        <v>1</v>
      </c>
      <c r="J70" s="665">
        <f>PER!AY258</f>
        <v>1</v>
      </c>
      <c r="K70" s="665">
        <f>PER!AZ258</f>
        <v>1</v>
      </c>
      <c r="L70" s="665">
        <f>PER!BA258</f>
        <v>1</v>
      </c>
      <c r="M70" s="665">
        <f>PER!BB258</f>
        <v>1</v>
      </c>
      <c r="N70" s="665">
        <f>PER!BC258</f>
        <v>1</v>
      </c>
      <c r="O70" s="665">
        <f>PER!BD258</f>
        <v>1</v>
      </c>
      <c r="P70" s="665">
        <f>PER!BE258</f>
        <v>1</v>
      </c>
      <c r="Q70" s="665">
        <f>PER!BF258</f>
        <v>1</v>
      </c>
      <c r="R70" s="665">
        <f>PER!BG258</f>
        <v>1</v>
      </c>
      <c r="S70" s="687">
        <f>SUM(G70:R70)/12</f>
        <v>1</v>
      </c>
      <c r="T70" s="662">
        <f>IF(S$18=0,0,S70/S$18)</f>
        <v>7.1005917159763315E-2</v>
      </c>
      <c r="U70" s="209"/>
      <c r="V70" s="22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91"/>
    </row>
    <row r="71" spans="2:52" ht="15.75" customHeight="1">
      <c r="B71" s="98"/>
      <c r="C71" s="272"/>
      <c r="D71" s="330"/>
      <c r="E71" s="664" t="str">
        <f>PER!AU263</f>
        <v>Salarios</v>
      </c>
      <c r="F71" s="686"/>
      <c r="G71" s="665">
        <f>PER!AV259</f>
        <v>2400</v>
      </c>
      <c r="H71" s="665">
        <f>PER!AW259</f>
        <v>2400</v>
      </c>
      <c r="I71" s="665">
        <f>PER!AX259</f>
        <v>2400</v>
      </c>
      <c r="J71" s="665">
        <f>PER!AY259</f>
        <v>2400</v>
      </c>
      <c r="K71" s="665">
        <f>PER!AZ259</f>
        <v>2400</v>
      </c>
      <c r="L71" s="665">
        <f>PER!BA259</f>
        <v>2400</v>
      </c>
      <c r="M71" s="665">
        <f>PER!BB259</f>
        <v>2400</v>
      </c>
      <c r="N71" s="665">
        <f>PER!BC259</f>
        <v>2400</v>
      </c>
      <c r="O71" s="665">
        <f>PER!BD259</f>
        <v>2400</v>
      </c>
      <c r="P71" s="665">
        <f>PER!BE259</f>
        <v>2400</v>
      </c>
      <c r="Q71" s="665">
        <f>PER!BF259</f>
        <v>2400</v>
      </c>
      <c r="R71" s="665">
        <f>PER!BG259</f>
        <v>2400</v>
      </c>
      <c r="S71" s="687">
        <f>SUM(G71:R71)</f>
        <v>28800</v>
      </c>
      <c r="T71" s="662">
        <f>IF(S$22=0,0,S71/S$22)</f>
        <v>4.5427873786223996E-2</v>
      </c>
      <c r="U71" s="209"/>
      <c r="V71" s="22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91"/>
    </row>
    <row r="72" spans="2:52" ht="15.75" customHeight="1">
      <c r="B72" s="98"/>
      <c r="C72" s="272"/>
      <c r="D72" s="330"/>
      <c r="E72" s="664" t="str">
        <f>PER!AU264</f>
        <v>Incentivos</v>
      </c>
      <c r="F72" s="686"/>
      <c r="G72" s="665">
        <f>PER!AV260</f>
        <v>0</v>
      </c>
      <c r="H72" s="665">
        <f>PER!AW260</f>
        <v>0</v>
      </c>
      <c r="I72" s="665">
        <f>PER!AX260</f>
        <v>0</v>
      </c>
      <c r="J72" s="665">
        <f>PER!AY260</f>
        <v>0</v>
      </c>
      <c r="K72" s="665">
        <f>PER!AZ260</f>
        <v>0</v>
      </c>
      <c r="L72" s="665">
        <f>PER!BA260</f>
        <v>0</v>
      </c>
      <c r="M72" s="665">
        <f>PER!BB260</f>
        <v>0</v>
      </c>
      <c r="N72" s="665">
        <f>PER!BC260</f>
        <v>0</v>
      </c>
      <c r="O72" s="665">
        <f>PER!BD260</f>
        <v>0</v>
      </c>
      <c r="P72" s="665">
        <f>PER!BE260</f>
        <v>0</v>
      </c>
      <c r="Q72" s="665">
        <f>PER!BF260</f>
        <v>0</v>
      </c>
      <c r="R72" s="665">
        <f>PER!BG260</f>
        <v>0</v>
      </c>
      <c r="S72" s="687">
        <f>SUM(G72:R72)</f>
        <v>0</v>
      </c>
      <c r="T72" s="662">
        <f>IF(S$22=0,0,S72/S$22)</f>
        <v>0</v>
      </c>
      <c r="U72" s="209"/>
      <c r="V72" s="22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91"/>
    </row>
    <row r="73" spans="2:52" ht="15.75" customHeight="1">
      <c r="B73" s="98"/>
      <c r="C73" s="272"/>
      <c r="D73" s="330"/>
      <c r="E73" s="664" t="s">
        <v>301</v>
      </c>
      <c r="F73" s="200"/>
      <c r="G73" s="665">
        <f>PER!AV261</f>
        <v>2400</v>
      </c>
      <c r="H73" s="665">
        <f>PER!AW261</f>
        <v>2400</v>
      </c>
      <c r="I73" s="665">
        <f>PER!AX261</f>
        <v>2400</v>
      </c>
      <c r="J73" s="665">
        <f>PER!AY261</f>
        <v>2400</v>
      </c>
      <c r="K73" s="665">
        <f>PER!AZ261</f>
        <v>2400</v>
      </c>
      <c r="L73" s="665">
        <f>PER!BA261</f>
        <v>2400</v>
      </c>
      <c r="M73" s="665">
        <f>PER!BB261</f>
        <v>2400</v>
      </c>
      <c r="N73" s="665">
        <f>PER!BC261</f>
        <v>2400</v>
      </c>
      <c r="O73" s="665">
        <f>PER!BD261</f>
        <v>2400</v>
      </c>
      <c r="P73" s="665">
        <f>PER!BE261</f>
        <v>2400</v>
      </c>
      <c r="Q73" s="665">
        <f>PER!BF261</f>
        <v>2400</v>
      </c>
      <c r="R73" s="665">
        <f>PER!BG261</f>
        <v>2400</v>
      </c>
      <c r="S73" s="687">
        <f>SUM(G73:R73)</f>
        <v>28800</v>
      </c>
      <c r="T73" s="662">
        <f>IF(S$22=0,0,S73/S$22)</f>
        <v>4.5427873786223996E-2</v>
      </c>
      <c r="U73" s="209"/>
      <c r="V73" s="22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91"/>
    </row>
    <row r="74" spans="2:52" ht="6.75" customHeight="1">
      <c r="B74" s="98"/>
      <c r="C74" s="272"/>
      <c r="D74" s="330"/>
      <c r="E74" s="659"/>
      <c r="F74" s="659"/>
      <c r="G74" s="660"/>
      <c r="H74" s="660"/>
      <c r="I74" s="660"/>
      <c r="J74" s="660"/>
      <c r="K74" s="660"/>
      <c r="L74" s="660"/>
      <c r="M74" s="660"/>
      <c r="N74" s="660"/>
      <c r="O74" s="660"/>
      <c r="P74" s="660"/>
      <c r="Q74" s="660"/>
      <c r="R74" s="660"/>
      <c r="S74" s="661"/>
      <c r="T74" s="661"/>
      <c r="U74" s="209"/>
      <c r="V74" s="22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91"/>
    </row>
    <row r="75" spans="2:52" ht="15.75" customHeight="1">
      <c r="B75" s="98"/>
      <c r="C75" s="272"/>
      <c r="D75" s="330"/>
      <c r="E75" s="738" t="s">
        <v>150</v>
      </c>
      <c r="F75" s="686"/>
      <c r="G75" s="665">
        <f>PER!AV262</f>
        <v>2</v>
      </c>
      <c r="H75" s="665">
        <f>PER!AW262</f>
        <v>2</v>
      </c>
      <c r="I75" s="665">
        <f>PER!AX262</f>
        <v>2</v>
      </c>
      <c r="J75" s="665">
        <f>PER!AY262</f>
        <v>2</v>
      </c>
      <c r="K75" s="665">
        <f>PER!AZ262</f>
        <v>2</v>
      </c>
      <c r="L75" s="665">
        <f>PER!BA262</f>
        <v>2</v>
      </c>
      <c r="M75" s="665">
        <f>PER!BB262</f>
        <v>2</v>
      </c>
      <c r="N75" s="665">
        <f>PER!BC262</f>
        <v>2</v>
      </c>
      <c r="O75" s="665">
        <f>PER!BD262</f>
        <v>2</v>
      </c>
      <c r="P75" s="665">
        <f>PER!BE262</f>
        <v>2</v>
      </c>
      <c r="Q75" s="665">
        <f>PER!BF262</f>
        <v>2</v>
      </c>
      <c r="R75" s="665">
        <f>PER!BG262</f>
        <v>2</v>
      </c>
      <c r="S75" s="687">
        <f>SUM(G75:R75)/12</f>
        <v>2</v>
      </c>
      <c r="T75" s="662">
        <f>IF(S$18=0,0,S75/S$18)</f>
        <v>0.14201183431952663</v>
      </c>
      <c r="U75" s="209"/>
      <c r="V75" s="22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91"/>
    </row>
    <row r="76" spans="2:52" ht="15.75" customHeight="1">
      <c r="B76" s="98"/>
      <c r="C76" s="272"/>
      <c r="D76" s="330"/>
      <c r="E76" s="664" t="str">
        <f>E71</f>
        <v>Salarios</v>
      </c>
      <c r="F76" s="686"/>
      <c r="G76" s="665">
        <f>PER!AV263</f>
        <v>2600</v>
      </c>
      <c r="H76" s="665">
        <f>PER!AW263</f>
        <v>2600</v>
      </c>
      <c r="I76" s="665">
        <f>PER!AX263</f>
        <v>2600</v>
      </c>
      <c r="J76" s="665">
        <f>PER!AY263</f>
        <v>2600</v>
      </c>
      <c r="K76" s="665">
        <f>PER!AZ263</f>
        <v>2600</v>
      </c>
      <c r="L76" s="665">
        <f>PER!BA263</f>
        <v>2600</v>
      </c>
      <c r="M76" s="665">
        <f>PER!BB263</f>
        <v>2600</v>
      </c>
      <c r="N76" s="665">
        <f>PER!BC263</f>
        <v>2600</v>
      </c>
      <c r="O76" s="665">
        <f>PER!BD263</f>
        <v>2600</v>
      </c>
      <c r="P76" s="665">
        <f>PER!BE263</f>
        <v>2600</v>
      </c>
      <c r="Q76" s="665">
        <f>PER!BF263</f>
        <v>2600</v>
      </c>
      <c r="R76" s="665">
        <f>PER!BG263</f>
        <v>2600</v>
      </c>
      <c r="S76" s="687">
        <f>SUM(G76:R76)</f>
        <v>31200</v>
      </c>
      <c r="T76" s="662">
        <f>IF(S$22=0,0,S76/S$22)</f>
        <v>4.9213529935075995E-2</v>
      </c>
      <c r="U76" s="209"/>
      <c r="V76" s="22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91"/>
    </row>
    <row r="77" spans="2:52" ht="15.75" customHeight="1">
      <c r="B77" s="98"/>
      <c r="C77" s="272"/>
      <c r="D77" s="330"/>
      <c r="E77" s="664" t="str">
        <f>E72</f>
        <v>Incentivos</v>
      </c>
      <c r="F77" s="686"/>
      <c r="G77" s="665">
        <f>PER!AV264</f>
        <v>0</v>
      </c>
      <c r="H77" s="665">
        <f>PER!AW264</f>
        <v>0</v>
      </c>
      <c r="I77" s="665">
        <f>PER!AX264</f>
        <v>0</v>
      </c>
      <c r="J77" s="665">
        <f>PER!AY264</f>
        <v>0</v>
      </c>
      <c r="K77" s="665">
        <f>PER!AZ264</f>
        <v>0</v>
      </c>
      <c r="L77" s="665">
        <f>PER!BA264</f>
        <v>0</v>
      </c>
      <c r="M77" s="665">
        <f>PER!BB264</f>
        <v>0</v>
      </c>
      <c r="N77" s="665">
        <f>PER!BC264</f>
        <v>0</v>
      </c>
      <c r="O77" s="665">
        <f>PER!BD264</f>
        <v>0</v>
      </c>
      <c r="P77" s="665">
        <f>PER!BE264</f>
        <v>0</v>
      </c>
      <c r="Q77" s="665">
        <f>PER!BF264</f>
        <v>0</v>
      </c>
      <c r="R77" s="665">
        <f>PER!BG264</f>
        <v>0</v>
      </c>
      <c r="S77" s="687">
        <f>SUM(G77:R77)</f>
        <v>0</v>
      </c>
      <c r="T77" s="662">
        <f>IF(S$22=0,0,S77/S$22)</f>
        <v>0</v>
      </c>
      <c r="U77" s="209"/>
      <c r="V77" s="22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91"/>
    </row>
    <row r="78" spans="2:52" ht="15.75" customHeight="1">
      <c r="B78" s="98"/>
      <c r="C78" s="272"/>
      <c r="D78" s="330"/>
      <c r="E78" s="664" t="str">
        <f>E73</f>
        <v>Coste Total</v>
      </c>
      <c r="F78" s="200"/>
      <c r="G78" s="665">
        <f>PER!AV265</f>
        <v>2600</v>
      </c>
      <c r="H78" s="665">
        <f>PER!AW265</f>
        <v>2600</v>
      </c>
      <c r="I78" s="665">
        <f>PER!AX265</f>
        <v>2600</v>
      </c>
      <c r="J78" s="665">
        <f>PER!AY265</f>
        <v>2600</v>
      </c>
      <c r="K78" s="665">
        <f>PER!AZ265</f>
        <v>2600</v>
      </c>
      <c r="L78" s="665">
        <f>PER!BA265</f>
        <v>2600</v>
      </c>
      <c r="M78" s="665">
        <f>PER!BB265</f>
        <v>2600</v>
      </c>
      <c r="N78" s="665">
        <f>PER!BC265</f>
        <v>2600</v>
      </c>
      <c r="O78" s="665">
        <f>PER!BD265</f>
        <v>2600</v>
      </c>
      <c r="P78" s="665">
        <f>PER!BE265</f>
        <v>2600</v>
      </c>
      <c r="Q78" s="665">
        <f>PER!BF265</f>
        <v>2600</v>
      </c>
      <c r="R78" s="665">
        <f>PER!BG265</f>
        <v>2600</v>
      </c>
      <c r="S78" s="687">
        <f>SUM(G78:R78)</f>
        <v>31200</v>
      </c>
      <c r="T78" s="662">
        <f>IF(S$22=0,0,S78/S$22)</f>
        <v>4.9213529935075995E-2</v>
      </c>
      <c r="U78" s="209"/>
      <c r="V78" s="22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91"/>
    </row>
    <row r="79" spans="2:52" ht="7.5" customHeight="1">
      <c r="B79" s="98"/>
      <c r="C79" s="272"/>
      <c r="D79" s="330"/>
      <c r="E79" s="659"/>
      <c r="F79" s="659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1"/>
      <c r="T79" s="661"/>
      <c r="U79" s="209"/>
      <c r="V79" s="22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91"/>
    </row>
    <row r="80" spans="2:52" ht="15.75" customHeight="1">
      <c r="B80" s="98"/>
      <c r="C80" s="272"/>
      <c r="D80" s="330"/>
      <c r="E80" s="738" t="s">
        <v>297</v>
      </c>
      <c r="F80" s="686"/>
      <c r="G80" s="665">
        <f>PER!AV266</f>
        <v>1</v>
      </c>
      <c r="H80" s="665">
        <f>PER!AW266</f>
        <v>1</v>
      </c>
      <c r="I80" s="665">
        <f>PER!AX266</f>
        <v>1</v>
      </c>
      <c r="J80" s="665">
        <f>PER!AY266</f>
        <v>1</v>
      </c>
      <c r="K80" s="665">
        <f>PER!AZ266</f>
        <v>1</v>
      </c>
      <c r="L80" s="665">
        <f>PER!BA266</f>
        <v>1</v>
      </c>
      <c r="M80" s="665">
        <f>PER!BB266</f>
        <v>1</v>
      </c>
      <c r="N80" s="665">
        <f>PER!BC266</f>
        <v>1</v>
      </c>
      <c r="O80" s="665">
        <f>PER!BD266</f>
        <v>1</v>
      </c>
      <c r="P80" s="665">
        <f>PER!BE266</f>
        <v>1</v>
      </c>
      <c r="Q80" s="665">
        <f>PER!BF266</f>
        <v>1</v>
      </c>
      <c r="R80" s="665">
        <f>PER!BG266</f>
        <v>1</v>
      </c>
      <c r="S80" s="687">
        <f>SUM(G80:R80)/12</f>
        <v>1</v>
      </c>
      <c r="T80" s="662">
        <f>IF(S$18=0,0,S80/S$18)</f>
        <v>7.1005917159763315E-2</v>
      </c>
      <c r="U80" s="209"/>
      <c r="V80" s="22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91"/>
    </row>
    <row r="81" spans="2:52" ht="15.75" customHeight="1">
      <c r="B81" s="98"/>
      <c r="C81" s="272"/>
      <c r="D81" s="330"/>
      <c r="E81" s="664" t="str">
        <f>+E78</f>
        <v>Coste Total</v>
      </c>
      <c r="F81" s="200"/>
      <c r="G81" s="665">
        <f>PER!AV267</f>
        <v>665</v>
      </c>
      <c r="H81" s="665">
        <f>PER!AW267</f>
        <v>665</v>
      </c>
      <c r="I81" s="665">
        <f>PER!AX267</f>
        <v>665</v>
      </c>
      <c r="J81" s="665">
        <f>PER!AY267</f>
        <v>665</v>
      </c>
      <c r="K81" s="665">
        <f>PER!AZ267</f>
        <v>665</v>
      </c>
      <c r="L81" s="665">
        <f>PER!BA267</f>
        <v>665</v>
      </c>
      <c r="M81" s="665">
        <f>PER!BB267</f>
        <v>665</v>
      </c>
      <c r="N81" s="665">
        <f>PER!BC267</f>
        <v>665</v>
      </c>
      <c r="O81" s="665">
        <f>PER!BD267</f>
        <v>665</v>
      </c>
      <c r="P81" s="665">
        <f>PER!BE267</f>
        <v>665</v>
      </c>
      <c r="Q81" s="665">
        <f>PER!BF267</f>
        <v>665</v>
      </c>
      <c r="R81" s="665">
        <f>PER!BG267</f>
        <v>665</v>
      </c>
      <c r="S81" s="687">
        <f>SUM(G81:R81)</f>
        <v>7980</v>
      </c>
      <c r="T81" s="662">
        <f>IF(S$22=0,0,S81/S$22)</f>
        <v>1.2587306694932899E-2</v>
      </c>
      <c r="U81" s="209"/>
      <c r="V81" s="22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91"/>
    </row>
    <row r="82" spans="2:52" ht="15.75" customHeight="1">
      <c r="B82" s="98"/>
      <c r="C82" s="272"/>
      <c r="D82" s="33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9"/>
      <c r="V82" s="22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91"/>
    </row>
    <row r="83" spans="2:52" ht="15.75" customHeight="1">
      <c r="B83" s="98"/>
      <c r="C83" s="272"/>
      <c r="D83" s="330"/>
      <c r="E83" s="738" t="s">
        <v>206</v>
      </c>
      <c r="F83" s="200"/>
      <c r="G83" s="739">
        <f t="shared" ref="G83:T83" si="14">G21</f>
        <v>1212.5</v>
      </c>
      <c r="H83" s="739">
        <f t="shared" si="14"/>
        <v>7275</v>
      </c>
      <c r="I83" s="739">
        <f t="shared" si="14"/>
        <v>16490</v>
      </c>
      <c r="J83" s="739">
        <f t="shared" si="14"/>
        <v>21825</v>
      </c>
      <c r="K83" s="739">
        <f t="shared" si="14"/>
        <v>10330.5</v>
      </c>
      <c r="L83" s="739">
        <f t="shared" si="14"/>
        <v>9166.5</v>
      </c>
      <c r="M83" s="739">
        <f t="shared" si="14"/>
        <v>14065</v>
      </c>
      <c r="N83" s="739">
        <f t="shared" si="14"/>
        <v>15520</v>
      </c>
      <c r="O83" s="739">
        <f t="shared" si="14"/>
        <v>31525</v>
      </c>
      <c r="P83" s="739">
        <f t="shared" si="14"/>
        <v>37102.5</v>
      </c>
      <c r="Q83" s="739">
        <f t="shared" si="14"/>
        <v>43165</v>
      </c>
      <c r="R83" s="739">
        <f t="shared" si="14"/>
        <v>11155</v>
      </c>
      <c r="S83" s="739">
        <f t="shared" si="14"/>
        <v>218832</v>
      </c>
      <c r="T83" s="739">
        <f t="shared" si="14"/>
        <v>0.34517612765232536</v>
      </c>
      <c r="U83" s="209"/>
      <c r="V83" s="22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91"/>
    </row>
    <row r="84" spans="2:52" ht="15.75" customHeight="1">
      <c r="B84" s="98"/>
      <c r="C84" s="272"/>
      <c r="D84" s="33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9"/>
      <c r="V84" s="22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91"/>
    </row>
    <row r="85" spans="2:52" ht="15.75" customHeight="1">
      <c r="B85" s="98"/>
      <c r="C85" s="272"/>
      <c r="D85" s="330"/>
      <c r="E85" s="684" t="s">
        <v>304</v>
      </c>
      <c r="F85" s="685"/>
      <c r="G85" s="693">
        <f>+G91+G96+G99</f>
        <v>15480</v>
      </c>
      <c r="H85" s="693">
        <f t="shared" ref="H85:R85" si="15">+H91+H96+H99</f>
        <v>15480</v>
      </c>
      <c r="I85" s="693">
        <f t="shared" si="15"/>
        <v>15480</v>
      </c>
      <c r="J85" s="693">
        <f t="shared" si="15"/>
        <v>15480</v>
      </c>
      <c r="K85" s="693">
        <f t="shared" si="15"/>
        <v>15480</v>
      </c>
      <c r="L85" s="693">
        <f t="shared" si="15"/>
        <v>15480</v>
      </c>
      <c r="M85" s="693">
        <f t="shared" si="15"/>
        <v>15480</v>
      </c>
      <c r="N85" s="693">
        <f t="shared" si="15"/>
        <v>15480</v>
      </c>
      <c r="O85" s="693">
        <f t="shared" si="15"/>
        <v>15480</v>
      </c>
      <c r="P85" s="693">
        <f t="shared" si="15"/>
        <v>15480</v>
      </c>
      <c r="Q85" s="693">
        <f t="shared" si="15"/>
        <v>15480</v>
      </c>
      <c r="R85" s="693">
        <f t="shared" si="15"/>
        <v>15480</v>
      </c>
      <c r="S85" s="693">
        <f>SUM(G85:R85)</f>
        <v>185760</v>
      </c>
      <c r="T85" s="694">
        <f>IF(S$22=0,0,S85/S$22)</f>
        <v>0.29300978592114479</v>
      </c>
      <c r="U85" s="209"/>
      <c r="V85" s="22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91"/>
    </row>
    <row r="86" spans="2:52" ht="15.75" customHeight="1">
      <c r="B86" s="98"/>
      <c r="C86" s="272"/>
      <c r="D86" s="330"/>
      <c r="E86" s="701" t="s">
        <v>257</v>
      </c>
      <c r="F86" s="730"/>
      <c r="G86" s="660">
        <f>+G88+G93+G98</f>
        <v>7</v>
      </c>
      <c r="H86" s="660">
        <f t="shared" ref="H86:R86" si="16">+H88+H93+H98</f>
        <v>6</v>
      </c>
      <c r="I86" s="660">
        <f t="shared" si="16"/>
        <v>6</v>
      </c>
      <c r="J86" s="660">
        <f t="shared" si="16"/>
        <v>6</v>
      </c>
      <c r="K86" s="660">
        <f t="shared" si="16"/>
        <v>6</v>
      </c>
      <c r="L86" s="660">
        <f t="shared" si="16"/>
        <v>6</v>
      </c>
      <c r="M86" s="660">
        <f t="shared" si="16"/>
        <v>6</v>
      </c>
      <c r="N86" s="660">
        <f t="shared" si="16"/>
        <v>6</v>
      </c>
      <c r="O86" s="660">
        <f t="shared" si="16"/>
        <v>6</v>
      </c>
      <c r="P86" s="660">
        <f t="shared" si="16"/>
        <v>6</v>
      </c>
      <c r="Q86" s="660">
        <f t="shared" si="16"/>
        <v>6</v>
      </c>
      <c r="R86" s="660">
        <f t="shared" si="16"/>
        <v>6</v>
      </c>
      <c r="S86" s="660">
        <f>SUM(G86:R86)/12</f>
        <v>6.083333333333333</v>
      </c>
      <c r="T86" s="662">
        <f>IF(S$18=0,0,S86/S$18)</f>
        <v>0.43195266272189348</v>
      </c>
      <c r="U86" s="209"/>
      <c r="V86" s="22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91"/>
    </row>
    <row r="87" spans="2:52" ht="9" customHeight="1">
      <c r="B87" s="98"/>
      <c r="C87" s="272"/>
      <c r="D87" s="330"/>
      <c r="E87" s="654"/>
      <c r="F87" s="73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1"/>
      <c r="T87" s="661"/>
      <c r="U87" s="209"/>
      <c r="V87" s="22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91"/>
    </row>
    <row r="88" spans="2:52" ht="15.75" customHeight="1">
      <c r="B88" s="98"/>
      <c r="C88" s="272"/>
      <c r="D88" s="330"/>
      <c r="E88" s="738" t="s">
        <v>147</v>
      </c>
      <c r="F88" s="686"/>
      <c r="G88" s="665">
        <f>PER!AV270</f>
        <v>2</v>
      </c>
      <c r="H88" s="665">
        <f>PER!AW270</f>
        <v>2</v>
      </c>
      <c r="I88" s="665">
        <f>PER!AX270</f>
        <v>2</v>
      </c>
      <c r="J88" s="665">
        <f>PER!AY270</f>
        <v>2</v>
      </c>
      <c r="K88" s="665">
        <f>PER!AZ270</f>
        <v>2</v>
      </c>
      <c r="L88" s="665">
        <f>PER!BA270</f>
        <v>2</v>
      </c>
      <c r="M88" s="665">
        <f>PER!BB270</f>
        <v>2</v>
      </c>
      <c r="N88" s="665">
        <f>PER!BC270</f>
        <v>2</v>
      </c>
      <c r="O88" s="665">
        <f>PER!BD270</f>
        <v>2</v>
      </c>
      <c r="P88" s="665">
        <f>PER!BE270</f>
        <v>2</v>
      </c>
      <c r="Q88" s="665">
        <f>PER!BF270</f>
        <v>2</v>
      </c>
      <c r="R88" s="665">
        <f>PER!BG270</f>
        <v>2</v>
      </c>
      <c r="S88" s="687">
        <f>SUM(G88:R88)/12</f>
        <v>2</v>
      </c>
      <c r="T88" s="662">
        <f>IF(S$18=0,0,S88/S$18)</f>
        <v>0.14201183431952663</v>
      </c>
      <c r="U88" s="209"/>
      <c r="V88" s="22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91"/>
    </row>
    <row r="89" spans="2:52" ht="15.75" customHeight="1">
      <c r="B89" s="98"/>
      <c r="C89" s="272"/>
      <c r="D89" s="330"/>
      <c r="E89" s="664" t="str">
        <f>PER!AU279</f>
        <v>Salarios</v>
      </c>
      <c r="F89" s="686"/>
      <c r="G89" s="665">
        <f>PER!AV271</f>
        <v>10800</v>
      </c>
      <c r="H89" s="665">
        <f>PER!AW271</f>
        <v>10800</v>
      </c>
      <c r="I89" s="665">
        <f>PER!AX271</f>
        <v>10800</v>
      </c>
      <c r="J89" s="665">
        <f>PER!AY271</f>
        <v>10800</v>
      </c>
      <c r="K89" s="665">
        <f>PER!AZ271</f>
        <v>10800</v>
      </c>
      <c r="L89" s="665">
        <f>PER!BA271</f>
        <v>10800</v>
      </c>
      <c r="M89" s="665">
        <f>PER!BB271</f>
        <v>10800</v>
      </c>
      <c r="N89" s="665">
        <f>PER!BC271</f>
        <v>10800</v>
      </c>
      <c r="O89" s="665">
        <f>PER!BD271</f>
        <v>10800</v>
      </c>
      <c r="P89" s="665">
        <f>PER!BE271</f>
        <v>10800</v>
      </c>
      <c r="Q89" s="665">
        <f>PER!BF271</f>
        <v>10800</v>
      </c>
      <c r="R89" s="665">
        <f>PER!BG271</f>
        <v>10800</v>
      </c>
      <c r="S89" s="687">
        <f>SUM(G89:R89)</f>
        <v>129600</v>
      </c>
      <c r="T89" s="662">
        <f>IF(S$22=0,0,S89/S$22)</f>
        <v>0.20442543203800798</v>
      </c>
      <c r="U89" s="209"/>
      <c r="V89" s="22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91"/>
    </row>
    <row r="90" spans="2:52" ht="15.75" customHeight="1">
      <c r="B90" s="98"/>
      <c r="C90" s="272"/>
      <c r="D90" s="330"/>
      <c r="E90" s="664">
        <f>PER!AU280</f>
        <v>0</v>
      </c>
      <c r="F90" s="686"/>
      <c r="G90" s="665">
        <f>PER!AV272</f>
        <v>0</v>
      </c>
      <c r="H90" s="665">
        <f>PER!AW272</f>
        <v>0</v>
      </c>
      <c r="I90" s="665">
        <f>PER!AX272</f>
        <v>0</v>
      </c>
      <c r="J90" s="665">
        <f>PER!AY272</f>
        <v>0</v>
      </c>
      <c r="K90" s="665">
        <f>PER!AZ272</f>
        <v>0</v>
      </c>
      <c r="L90" s="665">
        <f>PER!BA272</f>
        <v>0</v>
      </c>
      <c r="M90" s="665">
        <f>PER!BB272</f>
        <v>0</v>
      </c>
      <c r="N90" s="665">
        <f>PER!BC272</f>
        <v>0</v>
      </c>
      <c r="O90" s="665">
        <f>PER!BD272</f>
        <v>0</v>
      </c>
      <c r="P90" s="665">
        <f>PER!BE272</f>
        <v>0</v>
      </c>
      <c r="Q90" s="665">
        <f>PER!BF272</f>
        <v>0</v>
      </c>
      <c r="R90" s="665">
        <f>PER!BG272</f>
        <v>0</v>
      </c>
      <c r="S90" s="687">
        <f>SUM(G90:R90)</f>
        <v>0</v>
      </c>
      <c r="T90" s="662">
        <f>IF(S$22=0,0,S90/S$22)</f>
        <v>0</v>
      </c>
      <c r="U90" s="209"/>
      <c r="V90" s="22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91"/>
    </row>
    <row r="91" spans="2:52" ht="15.75" customHeight="1">
      <c r="B91" s="98"/>
      <c r="C91" s="272"/>
      <c r="D91" s="330"/>
      <c r="E91" s="664" t="s">
        <v>301</v>
      </c>
      <c r="F91" s="200"/>
      <c r="G91" s="665">
        <f>PER!AV273</f>
        <v>10800</v>
      </c>
      <c r="H91" s="665">
        <f>PER!AW273</f>
        <v>10800</v>
      </c>
      <c r="I91" s="665">
        <f>PER!AX273</f>
        <v>10800</v>
      </c>
      <c r="J91" s="665">
        <f>PER!AY273</f>
        <v>10800</v>
      </c>
      <c r="K91" s="665">
        <f>PER!AZ273</f>
        <v>10800</v>
      </c>
      <c r="L91" s="665">
        <f>PER!BA273</f>
        <v>10800</v>
      </c>
      <c r="M91" s="665">
        <f>PER!BB273</f>
        <v>10800</v>
      </c>
      <c r="N91" s="665">
        <f>PER!BC273</f>
        <v>10800</v>
      </c>
      <c r="O91" s="665">
        <f>PER!BD273</f>
        <v>10800</v>
      </c>
      <c r="P91" s="665">
        <f>PER!BE273</f>
        <v>10800</v>
      </c>
      <c r="Q91" s="665">
        <f>PER!BF273</f>
        <v>10800</v>
      </c>
      <c r="R91" s="665">
        <f>PER!BG273</f>
        <v>10800</v>
      </c>
      <c r="S91" s="687">
        <f>SUM(G91:R91)</f>
        <v>129600</v>
      </c>
      <c r="T91" s="662">
        <f>IF(S$22=0,0,S91/S$22)</f>
        <v>0.20442543203800798</v>
      </c>
      <c r="U91" s="209"/>
      <c r="V91" s="22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91"/>
    </row>
    <row r="92" spans="2:52" ht="6.75" customHeight="1">
      <c r="B92" s="98"/>
      <c r="C92" s="272"/>
      <c r="D92" s="330"/>
      <c r="E92" s="659"/>
      <c r="F92" s="659"/>
      <c r="G92" s="660"/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1"/>
      <c r="T92" s="661"/>
      <c r="U92" s="209"/>
      <c r="V92" s="223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91"/>
    </row>
    <row r="93" spans="2:52" ht="15.75" customHeight="1">
      <c r="B93" s="98"/>
      <c r="C93" s="272"/>
      <c r="D93" s="330"/>
      <c r="E93" s="738" t="s">
        <v>150</v>
      </c>
      <c r="F93" s="686"/>
      <c r="G93" s="665">
        <f>PER!AV274</f>
        <v>4</v>
      </c>
      <c r="H93" s="665">
        <f>PER!AW274</f>
        <v>4</v>
      </c>
      <c r="I93" s="665">
        <f>PER!AX274</f>
        <v>4</v>
      </c>
      <c r="J93" s="665">
        <f>PER!AY274</f>
        <v>4</v>
      </c>
      <c r="K93" s="665">
        <f>PER!AZ274</f>
        <v>4</v>
      </c>
      <c r="L93" s="665">
        <f>PER!BA274</f>
        <v>4</v>
      </c>
      <c r="M93" s="665">
        <f>PER!BB274</f>
        <v>4</v>
      </c>
      <c r="N93" s="665">
        <f>PER!BC274</f>
        <v>4</v>
      </c>
      <c r="O93" s="665">
        <f>PER!BD274</f>
        <v>4</v>
      </c>
      <c r="P93" s="665">
        <f>PER!BE274</f>
        <v>4</v>
      </c>
      <c r="Q93" s="665">
        <f>PER!BF274</f>
        <v>4</v>
      </c>
      <c r="R93" s="665">
        <f>PER!BG274</f>
        <v>4</v>
      </c>
      <c r="S93" s="687">
        <f>SUM(G93:R93)/12</f>
        <v>4</v>
      </c>
      <c r="T93" s="662">
        <f>IF(S$18=0,0,S93/S$18)</f>
        <v>0.28402366863905326</v>
      </c>
      <c r="U93" s="209"/>
      <c r="V93" s="22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91"/>
    </row>
    <row r="94" spans="2:52" ht="15.75" customHeight="1">
      <c r="B94" s="98"/>
      <c r="C94" s="272"/>
      <c r="D94" s="330"/>
      <c r="E94" s="664" t="str">
        <f>E89</f>
        <v>Salarios</v>
      </c>
      <c r="F94" s="686"/>
      <c r="G94" s="665">
        <f>PER!AV275</f>
        <v>4680</v>
      </c>
      <c r="H94" s="665">
        <f>PER!AW275</f>
        <v>4680</v>
      </c>
      <c r="I94" s="665">
        <f>PER!AX275</f>
        <v>4680</v>
      </c>
      <c r="J94" s="665">
        <f>PER!AY275</f>
        <v>4680</v>
      </c>
      <c r="K94" s="665">
        <f>PER!AZ275</f>
        <v>4680</v>
      </c>
      <c r="L94" s="665">
        <f>PER!BA275</f>
        <v>4680</v>
      </c>
      <c r="M94" s="665">
        <f>PER!BB275</f>
        <v>4680</v>
      </c>
      <c r="N94" s="665">
        <f>PER!BC275</f>
        <v>4680</v>
      </c>
      <c r="O94" s="665">
        <f>PER!BD275</f>
        <v>4680</v>
      </c>
      <c r="P94" s="665">
        <f>PER!BE275</f>
        <v>4680</v>
      </c>
      <c r="Q94" s="665">
        <f>PER!BF275</f>
        <v>4680</v>
      </c>
      <c r="R94" s="665">
        <f>PER!BG275</f>
        <v>4680</v>
      </c>
      <c r="S94" s="687">
        <f>SUM(G94:R94)</f>
        <v>56160</v>
      </c>
      <c r="T94" s="662">
        <f>IF(S$22=0,0,S94/S$22)</f>
        <v>8.858435388313679E-2</v>
      </c>
      <c r="U94" s="209"/>
      <c r="V94" s="22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91"/>
    </row>
    <row r="95" spans="2:52" ht="15.75" customHeight="1">
      <c r="B95" s="98"/>
      <c r="C95" s="272"/>
      <c r="D95" s="330"/>
      <c r="E95" s="664">
        <f>E90</f>
        <v>0</v>
      </c>
      <c r="F95" s="686"/>
      <c r="G95" s="665">
        <f>PER!AV276</f>
        <v>0</v>
      </c>
      <c r="H95" s="665">
        <f>PER!AW276</f>
        <v>0</v>
      </c>
      <c r="I95" s="665">
        <f>PER!AX276</f>
        <v>0</v>
      </c>
      <c r="J95" s="665">
        <f>PER!AY276</f>
        <v>0</v>
      </c>
      <c r="K95" s="665">
        <f>PER!AZ276</f>
        <v>0</v>
      </c>
      <c r="L95" s="665">
        <f>PER!BA276</f>
        <v>0</v>
      </c>
      <c r="M95" s="665">
        <f>PER!BB276</f>
        <v>0</v>
      </c>
      <c r="N95" s="665">
        <f>PER!BC276</f>
        <v>0</v>
      </c>
      <c r="O95" s="665">
        <f>PER!BD276</f>
        <v>0</v>
      </c>
      <c r="P95" s="665">
        <f>PER!BE276</f>
        <v>0</v>
      </c>
      <c r="Q95" s="665">
        <f>PER!BF276</f>
        <v>0</v>
      </c>
      <c r="R95" s="665">
        <f>PER!BG276</f>
        <v>0</v>
      </c>
      <c r="S95" s="687">
        <f>SUM(G95:R95)</f>
        <v>0</v>
      </c>
      <c r="T95" s="662">
        <f>IF(S$22=0,0,S95/S$22)</f>
        <v>0</v>
      </c>
      <c r="U95" s="209"/>
      <c r="V95" s="22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91"/>
    </row>
    <row r="96" spans="2:52" ht="15.75" customHeight="1">
      <c r="B96" s="98"/>
      <c r="C96" s="272"/>
      <c r="D96" s="330"/>
      <c r="E96" s="664" t="str">
        <f>E91</f>
        <v>Coste Total</v>
      </c>
      <c r="F96" s="200"/>
      <c r="G96" s="665">
        <f>PER!AV277</f>
        <v>4680</v>
      </c>
      <c r="H96" s="665">
        <f>PER!AW277</f>
        <v>4680</v>
      </c>
      <c r="I96" s="665">
        <f>PER!AX277</f>
        <v>4680</v>
      </c>
      <c r="J96" s="665">
        <f>PER!AY277</f>
        <v>4680</v>
      </c>
      <c r="K96" s="665">
        <f>PER!AZ277</f>
        <v>4680</v>
      </c>
      <c r="L96" s="665">
        <f>PER!BA277</f>
        <v>4680</v>
      </c>
      <c r="M96" s="665">
        <f>PER!BB277</f>
        <v>4680</v>
      </c>
      <c r="N96" s="665">
        <f>PER!BC277</f>
        <v>4680</v>
      </c>
      <c r="O96" s="665">
        <f>PER!BD277</f>
        <v>4680</v>
      </c>
      <c r="P96" s="665">
        <f>PER!BE277</f>
        <v>4680</v>
      </c>
      <c r="Q96" s="665">
        <f>PER!BF277</f>
        <v>4680</v>
      </c>
      <c r="R96" s="665">
        <f>PER!BG277</f>
        <v>4680</v>
      </c>
      <c r="S96" s="687">
        <f>SUM(G96:R96)</f>
        <v>56160</v>
      </c>
      <c r="T96" s="662">
        <f>IF(S$22=0,0,S96/S$22)</f>
        <v>8.858435388313679E-2</v>
      </c>
      <c r="U96" s="209"/>
      <c r="V96" s="223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91"/>
    </row>
    <row r="97" spans="2:52" ht="7.5" customHeight="1">
      <c r="B97" s="98"/>
      <c r="C97" s="272"/>
      <c r="D97" s="330"/>
      <c r="E97" s="659"/>
      <c r="F97" s="659"/>
      <c r="G97" s="660"/>
      <c r="H97" s="660"/>
      <c r="I97" s="660"/>
      <c r="J97" s="660"/>
      <c r="K97" s="660"/>
      <c r="L97" s="660"/>
      <c r="M97" s="660"/>
      <c r="N97" s="660"/>
      <c r="O97" s="660"/>
      <c r="P97" s="660"/>
      <c r="Q97" s="660"/>
      <c r="R97" s="660"/>
      <c r="S97" s="661"/>
      <c r="T97" s="661"/>
      <c r="U97" s="209"/>
      <c r="V97" s="223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91"/>
    </row>
    <row r="98" spans="2:52" ht="15.75" customHeight="1">
      <c r="B98" s="98"/>
      <c r="C98" s="272"/>
      <c r="D98" s="330"/>
      <c r="E98" s="738" t="s">
        <v>297</v>
      </c>
      <c r="F98" s="686"/>
      <c r="G98" s="665">
        <f>PER!AV278</f>
        <v>1</v>
      </c>
      <c r="H98" s="665">
        <f>PER!AW278</f>
        <v>0</v>
      </c>
      <c r="I98" s="665">
        <f>PER!AX278</f>
        <v>0</v>
      </c>
      <c r="J98" s="665">
        <f>PER!AY278</f>
        <v>0</v>
      </c>
      <c r="K98" s="665">
        <f>PER!AZ278</f>
        <v>0</v>
      </c>
      <c r="L98" s="665">
        <f>PER!BA278</f>
        <v>0</v>
      </c>
      <c r="M98" s="665">
        <f>PER!BB278</f>
        <v>0</v>
      </c>
      <c r="N98" s="665">
        <f>PER!BC278</f>
        <v>0</v>
      </c>
      <c r="O98" s="665">
        <f>PER!BD278</f>
        <v>0</v>
      </c>
      <c r="P98" s="665">
        <f>PER!BE278</f>
        <v>0</v>
      </c>
      <c r="Q98" s="665">
        <f>PER!BF278</f>
        <v>0</v>
      </c>
      <c r="R98" s="665">
        <f>PER!BG278</f>
        <v>0</v>
      </c>
      <c r="S98" s="687">
        <f>SUM(G98:R98)/12</f>
        <v>8.3333333333333329E-2</v>
      </c>
      <c r="T98" s="662">
        <f>IF(S$18=0,0,S98/S$18)</f>
        <v>5.9171597633136085E-3</v>
      </c>
      <c r="U98" s="209"/>
      <c r="V98" s="22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91"/>
    </row>
    <row r="99" spans="2:52" ht="15.75" customHeight="1">
      <c r="B99" s="98"/>
      <c r="C99" s="272"/>
      <c r="D99" s="330"/>
      <c r="E99" s="664" t="str">
        <f>+E96</f>
        <v>Coste Total</v>
      </c>
      <c r="F99" s="200"/>
      <c r="G99" s="665">
        <f>PER!AV279</f>
        <v>0</v>
      </c>
      <c r="H99" s="665">
        <f>PER!AW279</f>
        <v>0</v>
      </c>
      <c r="I99" s="665">
        <f>PER!AX279</f>
        <v>0</v>
      </c>
      <c r="J99" s="665">
        <f>PER!AY279</f>
        <v>0</v>
      </c>
      <c r="K99" s="665">
        <f>PER!AZ279</f>
        <v>0</v>
      </c>
      <c r="L99" s="665">
        <f>PER!BA279</f>
        <v>0</v>
      </c>
      <c r="M99" s="665">
        <f>PER!BB279</f>
        <v>0</v>
      </c>
      <c r="N99" s="665">
        <f>PER!BC279</f>
        <v>0</v>
      </c>
      <c r="O99" s="665">
        <f>PER!BD279</f>
        <v>0</v>
      </c>
      <c r="P99" s="665">
        <f>PER!BE279</f>
        <v>0</v>
      </c>
      <c r="Q99" s="665">
        <f>PER!BF279</f>
        <v>0</v>
      </c>
      <c r="R99" s="665">
        <f>PER!BG279</f>
        <v>0</v>
      </c>
      <c r="S99" s="687">
        <f>SUM(G99:R99)</f>
        <v>0</v>
      </c>
      <c r="T99" s="662">
        <f>IF(S$22=0,0,S99/S$22)</f>
        <v>0</v>
      </c>
      <c r="U99" s="209"/>
      <c r="V99" s="22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91"/>
    </row>
    <row r="100" spans="2:52" ht="28.5" customHeight="1">
      <c r="B100" s="98"/>
      <c r="C100" s="272"/>
      <c r="D100" s="331"/>
      <c r="E100" s="733"/>
      <c r="F100" s="692"/>
      <c r="G100" s="734"/>
      <c r="H100" s="734"/>
      <c r="I100" s="734"/>
      <c r="J100" s="734"/>
      <c r="K100" s="734"/>
      <c r="L100" s="734"/>
      <c r="M100" s="734"/>
      <c r="N100" s="734"/>
      <c r="O100" s="734"/>
      <c r="P100" s="734"/>
      <c r="Q100" s="734"/>
      <c r="R100" s="734"/>
      <c r="S100" s="735"/>
      <c r="T100" s="736"/>
      <c r="U100" s="211"/>
      <c r="V100" s="223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91"/>
    </row>
    <row r="101" spans="2:52" ht="18" customHeight="1">
      <c r="B101" s="98"/>
      <c r="C101" s="705">
        <v>3</v>
      </c>
      <c r="D101" s="335"/>
      <c r="E101" s="668"/>
      <c r="F101" s="668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9"/>
      <c r="V101" s="22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91"/>
    </row>
    <row r="102" spans="2:52">
      <c r="B102" s="98"/>
      <c r="C102" s="671"/>
      <c r="D102" s="33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9"/>
      <c r="V102" s="223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91"/>
    </row>
    <row r="103" spans="2:52">
      <c r="B103" s="98"/>
      <c r="C103" s="272"/>
      <c r="D103" s="33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9"/>
      <c r="V103" s="22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91"/>
    </row>
    <row r="104" spans="2:52">
      <c r="B104" s="98"/>
      <c r="C104" s="272"/>
      <c r="D104" s="33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9"/>
      <c r="V104" s="223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91"/>
    </row>
    <row r="105" spans="2:52">
      <c r="B105" s="98"/>
      <c r="C105" s="272"/>
      <c r="D105" s="33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9"/>
      <c r="V105" s="223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91"/>
    </row>
    <row r="106" spans="2:52">
      <c r="B106" s="98"/>
      <c r="C106" s="272"/>
      <c r="D106" s="33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9"/>
      <c r="V106" s="223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91"/>
    </row>
    <row r="107" spans="2:52">
      <c r="B107" s="98"/>
      <c r="C107" s="272"/>
      <c r="D107" s="33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9"/>
      <c r="V107" s="223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91"/>
    </row>
    <row r="108" spans="2:52">
      <c r="B108" s="98"/>
      <c r="C108" s="272"/>
      <c r="D108" s="33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9"/>
      <c r="V108" s="223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91"/>
    </row>
    <row r="109" spans="2:52">
      <c r="B109" s="98"/>
      <c r="C109" s="272"/>
      <c r="D109" s="33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9"/>
      <c r="V109" s="223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91"/>
    </row>
    <row r="110" spans="2:52">
      <c r="B110" s="98"/>
      <c r="C110" s="272"/>
      <c r="D110" s="33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9"/>
      <c r="V110" s="223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91"/>
    </row>
    <row r="111" spans="2:52">
      <c r="B111" s="98"/>
      <c r="C111" s="272"/>
      <c r="D111" s="33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9"/>
      <c r="V111" s="223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91"/>
    </row>
    <row r="112" spans="2:52">
      <c r="B112" s="98"/>
      <c r="C112" s="272"/>
      <c r="D112" s="33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9"/>
      <c r="V112" s="223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91"/>
    </row>
    <row r="113" spans="2:52">
      <c r="B113" s="98"/>
      <c r="C113" s="272"/>
      <c r="D113" s="33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9"/>
      <c r="V113" s="223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91"/>
    </row>
    <row r="114" spans="2:52">
      <c r="B114" s="98"/>
      <c r="C114" s="272"/>
      <c r="D114" s="33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9"/>
      <c r="V114" s="223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91"/>
    </row>
    <row r="115" spans="2:52">
      <c r="B115" s="98"/>
      <c r="C115" s="272"/>
      <c r="D115" s="33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9"/>
      <c r="V115" s="223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91"/>
    </row>
    <row r="116" spans="2:52">
      <c r="B116" s="98"/>
      <c r="C116" s="272"/>
      <c r="D116" s="33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9"/>
      <c r="V116" s="223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91"/>
    </row>
    <row r="117" spans="2:52">
      <c r="B117" s="98"/>
      <c r="C117" s="272"/>
      <c r="D117" s="33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9"/>
      <c r="V117" s="223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91"/>
    </row>
    <row r="118" spans="2:52">
      <c r="B118" s="98"/>
      <c r="C118" s="272"/>
      <c r="D118" s="33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9"/>
      <c r="V118" s="223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91"/>
    </row>
    <row r="119" spans="2:52">
      <c r="B119" s="98"/>
      <c r="C119" s="272"/>
      <c r="D119" s="33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9"/>
      <c r="V119" s="223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91"/>
    </row>
    <row r="120" spans="2:52">
      <c r="B120" s="98"/>
      <c r="C120" s="272"/>
      <c r="D120" s="33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9"/>
      <c r="V120" s="223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91"/>
    </row>
    <row r="121" spans="2:52">
      <c r="B121" s="98"/>
      <c r="C121" s="272"/>
      <c r="D121" s="33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9"/>
      <c r="V121" s="223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91"/>
    </row>
    <row r="122" spans="2:52">
      <c r="B122" s="98"/>
      <c r="C122" s="272"/>
      <c r="D122" s="33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9"/>
      <c r="V122" s="223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91"/>
    </row>
    <row r="123" spans="2:52">
      <c r="B123" s="98"/>
      <c r="C123" s="272"/>
      <c r="D123" s="331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1"/>
      <c r="V123" s="223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91"/>
    </row>
    <row r="124" spans="2:52" ht="15" customHeight="1">
      <c r="B124" s="98"/>
      <c r="C124" s="273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3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91"/>
    </row>
    <row r="125" spans="2:52">
      <c r="B125" s="98"/>
      <c r="C125" s="740"/>
      <c r="D125" s="740"/>
      <c r="E125" s="740"/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91"/>
    </row>
    <row r="126" spans="2:52">
      <c r="B126" s="98"/>
      <c r="C126" s="740"/>
      <c r="D126" s="740"/>
      <c r="E126" s="740"/>
      <c r="F126" s="740"/>
      <c r="G126" s="740"/>
      <c r="H126" s="740"/>
      <c r="I126" s="740"/>
      <c r="J126" s="740"/>
      <c r="K126" s="740"/>
      <c r="L126" s="740"/>
      <c r="M126" s="740"/>
      <c r="N126" s="740"/>
      <c r="O126" s="740"/>
      <c r="P126" s="740"/>
      <c r="Q126" s="740"/>
      <c r="R126" s="740"/>
      <c r="S126" s="740"/>
      <c r="T126" s="740"/>
      <c r="U126" s="740"/>
      <c r="V126" s="74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91"/>
    </row>
    <row r="127" spans="2:52">
      <c r="B127" s="98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91"/>
    </row>
    <row r="128" spans="2:52">
      <c r="B128" s="98"/>
      <c r="C128" s="134"/>
      <c r="D128" s="134"/>
      <c r="E128" s="134"/>
      <c r="F128" s="134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4"/>
      <c r="V128" s="13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91"/>
    </row>
    <row r="129" spans="2:52">
      <c r="B129" s="98"/>
      <c r="C129" s="134"/>
      <c r="D129" s="134"/>
      <c r="E129" s="134"/>
      <c r="F129" s="134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4"/>
      <c r="V129" s="134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91"/>
    </row>
    <row r="130" spans="2:52">
      <c r="B130" s="98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91"/>
    </row>
    <row r="131" spans="2:52">
      <c r="B131" s="98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91"/>
    </row>
    <row r="132" spans="2:52">
      <c r="B132" s="98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91"/>
    </row>
    <row r="133" spans="2:52">
      <c r="B133" s="98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91"/>
    </row>
    <row r="134" spans="2:52">
      <c r="B134" s="98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91"/>
    </row>
    <row r="135" spans="2:52">
      <c r="B135" s="98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91"/>
    </row>
    <row r="136" spans="2:52">
      <c r="B136" s="98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91"/>
    </row>
    <row r="137" spans="2:52">
      <c r="B137" s="98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91"/>
    </row>
    <row r="138" spans="2:52">
      <c r="B138" s="98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91"/>
    </row>
    <row r="139" spans="2:52">
      <c r="B139" s="98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91"/>
    </row>
    <row r="140" spans="2:52">
      <c r="B140" s="98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91"/>
    </row>
    <row r="141" spans="2:52">
      <c r="B141" s="98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91"/>
    </row>
    <row r="142" spans="2:52">
      <c r="B142" s="98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91"/>
    </row>
    <row r="143" spans="2:52" s="73" customFormat="1">
      <c r="B143" s="98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91"/>
    </row>
    <row r="144" spans="2:52" s="73" customFormat="1">
      <c r="B144" s="98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91"/>
    </row>
    <row r="145" spans="2:52" s="73" customFormat="1">
      <c r="B145" s="98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91"/>
    </row>
    <row r="146" spans="2:52" s="73" customFormat="1">
      <c r="B146" s="98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91"/>
    </row>
    <row r="147" spans="2:52" s="73" customFormat="1">
      <c r="B147" s="98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91"/>
    </row>
    <row r="148" spans="2:52" s="73" customFormat="1">
      <c r="B148" s="98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91"/>
    </row>
    <row r="149" spans="2:52" s="73" customFormat="1">
      <c r="B149" s="98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91"/>
    </row>
    <row r="150" spans="2:52" s="73" customFormat="1">
      <c r="B150" s="98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91"/>
    </row>
    <row r="151" spans="2:52" s="73" customFormat="1">
      <c r="B151" s="98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91"/>
    </row>
    <row r="152" spans="2:52" s="73" customFormat="1">
      <c r="B152" s="98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91"/>
    </row>
    <row r="153" spans="2:52" s="73" customFormat="1">
      <c r="B153" s="98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91"/>
    </row>
    <row r="154" spans="2:52" s="73" customFormat="1">
      <c r="B154" s="98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91"/>
    </row>
    <row r="155" spans="2:52" s="73" customFormat="1">
      <c r="B155" s="98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91"/>
    </row>
    <row r="156" spans="2:52" s="73" customFormat="1">
      <c r="B156" s="98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91"/>
    </row>
    <row r="157" spans="2:52" s="73" customFormat="1">
      <c r="B157" s="98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91"/>
    </row>
    <row r="158" spans="2:52" s="73" customFormat="1">
      <c r="B158" s="98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91"/>
    </row>
    <row r="159" spans="2:52" s="73" customFormat="1">
      <c r="B159" s="9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91"/>
    </row>
    <row r="160" spans="2:52" s="73" customFormat="1">
      <c r="B160" s="9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91"/>
    </row>
    <row r="161" spans="2:52" s="73" customFormat="1">
      <c r="B161" s="98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91"/>
    </row>
    <row r="162" spans="2:52" s="73" customFormat="1">
      <c r="B162" s="98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91"/>
    </row>
    <row r="163" spans="2:52" s="73" customFormat="1">
      <c r="B163" s="98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91"/>
    </row>
    <row r="164" spans="2:52" s="73" customFormat="1">
      <c r="B164" s="98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91"/>
    </row>
    <row r="165" spans="2:52" s="73" customFormat="1">
      <c r="B165" s="98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91"/>
    </row>
    <row r="166" spans="2:52" s="73" customFormat="1">
      <c r="B166" s="98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91"/>
    </row>
    <row r="167" spans="2:52" s="73" customFormat="1">
      <c r="B167" s="98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91"/>
    </row>
    <row r="168" spans="2:52" s="73" customFormat="1">
      <c r="B168" s="98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91"/>
    </row>
    <row r="169" spans="2:52" s="73" customFormat="1">
      <c r="B169" s="98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91"/>
    </row>
    <row r="170" spans="2:52" s="73" customFormat="1">
      <c r="B170" s="98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91"/>
    </row>
    <row r="171" spans="2:52" s="73" customFormat="1">
      <c r="B171" s="98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91"/>
    </row>
    <row r="172" spans="2:52" s="73" customFormat="1">
      <c r="B172" s="98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91"/>
    </row>
    <row r="173" spans="2:52" s="73" customFormat="1">
      <c r="B173" s="98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91"/>
    </row>
    <row r="174" spans="2:52" s="73" customFormat="1">
      <c r="B174" s="98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91"/>
    </row>
    <row r="175" spans="2:52" s="73" customFormat="1">
      <c r="B175" s="98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91"/>
    </row>
    <row r="176" spans="2:52" s="73" customFormat="1">
      <c r="B176" s="98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91"/>
    </row>
    <row r="177" spans="2:52" s="73" customFormat="1">
      <c r="B177" s="98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91"/>
    </row>
    <row r="178" spans="2:52" s="73" customFormat="1">
      <c r="B178" s="98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91"/>
    </row>
    <row r="179" spans="2:52" s="73" customFormat="1">
      <c r="B179" s="98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91"/>
    </row>
    <row r="180" spans="2:52" s="73" customFormat="1">
      <c r="B180" s="98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91"/>
    </row>
    <row r="181" spans="2:52" s="73" customFormat="1">
      <c r="B181" s="98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91"/>
    </row>
    <row r="182" spans="2:52" s="73" customFormat="1">
      <c r="B182" s="98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91"/>
    </row>
    <row r="183" spans="2:52" s="73" customFormat="1">
      <c r="B183" s="98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91"/>
    </row>
    <row r="184" spans="2:52" s="73" customFormat="1">
      <c r="B184" s="98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91"/>
    </row>
    <row r="185" spans="2:52" s="73" customFormat="1">
      <c r="B185" s="98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91"/>
    </row>
    <row r="186" spans="2:52" s="73" customFormat="1">
      <c r="B186" s="98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91"/>
    </row>
    <row r="187" spans="2:52" s="73" customFormat="1">
      <c r="B187" s="98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91"/>
    </row>
    <row r="188" spans="2:52" s="73" customFormat="1">
      <c r="B188" s="98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91"/>
    </row>
    <row r="189" spans="2:52" s="73" customFormat="1">
      <c r="B189" s="98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91"/>
    </row>
    <row r="190" spans="2:52" s="73" customFormat="1">
      <c r="B190" s="98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91"/>
    </row>
    <row r="191" spans="2:52" s="73" customFormat="1">
      <c r="B191" s="98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91"/>
    </row>
    <row r="192" spans="2:52" s="73" customFormat="1">
      <c r="B192" s="9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91"/>
    </row>
    <row r="193" spans="2:52" s="73" customFormat="1">
      <c r="B193" s="9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91"/>
    </row>
    <row r="194" spans="2:52" s="73" customFormat="1">
      <c r="B194" s="9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91"/>
    </row>
    <row r="195" spans="2:52" s="73" customFormat="1">
      <c r="B195" s="9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91"/>
    </row>
    <row r="196" spans="2:52" s="73" customFormat="1">
      <c r="B196" s="9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91"/>
    </row>
    <row r="197" spans="2:52" s="73" customFormat="1">
      <c r="B197" s="9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91"/>
    </row>
    <row r="198" spans="2:52" s="73" customFormat="1">
      <c r="B198" s="9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91"/>
    </row>
    <row r="199" spans="2:52" s="73" customFormat="1">
      <c r="B199" s="9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91"/>
    </row>
    <row r="200" spans="2:52" s="73" customFormat="1">
      <c r="B200" s="9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91"/>
    </row>
    <row r="201" spans="2:52" s="73" customFormat="1">
      <c r="B201" s="9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91"/>
    </row>
    <row r="202" spans="2:52" s="73" customFormat="1">
      <c r="B202" s="9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91"/>
    </row>
    <row r="203" spans="2:52" s="73" customFormat="1">
      <c r="B203" s="9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91"/>
    </row>
    <row r="204" spans="2:52" s="73" customFormat="1">
      <c r="B204" s="9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91"/>
    </row>
    <row r="205" spans="2:52" s="73" customFormat="1">
      <c r="B205" s="9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91"/>
    </row>
    <row r="206" spans="2:52" s="73" customFormat="1">
      <c r="B206" s="9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91"/>
    </row>
    <row r="207" spans="2:52" s="73" customFormat="1">
      <c r="B207" s="9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91"/>
    </row>
    <row r="208" spans="2:52" s="73" customFormat="1">
      <c r="B208" s="9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91"/>
    </row>
    <row r="209" spans="2:52" s="73" customFormat="1">
      <c r="B209" s="9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91"/>
    </row>
    <row r="210" spans="2:52" s="73" customFormat="1">
      <c r="B210" s="9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91"/>
    </row>
    <row r="211" spans="2:52" s="73" customFormat="1">
      <c r="B211" s="9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91"/>
    </row>
    <row r="212" spans="2:52" s="73" customFormat="1">
      <c r="B212" s="9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91"/>
    </row>
    <row r="213" spans="2:52" s="73" customFormat="1">
      <c r="B213" s="9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91"/>
    </row>
    <row r="214" spans="2:52" s="73" customFormat="1">
      <c r="B214" s="9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91"/>
    </row>
    <row r="215" spans="2:52" s="73" customFormat="1">
      <c r="B215" s="9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91"/>
    </row>
    <row r="216" spans="2:52" s="73" customFormat="1">
      <c r="B216" s="9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91"/>
    </row>
    <row r="217" spans="2:52" s="73" customFormat="1">
      <c r="B217" s="9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91"/>
    </row>
    <row r="218" spans="2:52" s="73" customFormat="1">
      <c r="B218" s="9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91"/>
    </row>
    <row r="219" spans="2:52" s="73" customFormat="1">
      <c r="B219" s="9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91"/>
    </row>
    <row r="220" spans="2:52" s="73" customFormat="1">
      <c r="B220" s="9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91"/>
    </row>
    <row r="221" spans="2:52" s="73" customFormat="1">
      <c r="B221" s="9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91"/>
    </row>
    <row r="222" spans="2:52" s="73" customFormat="1">
      <c r="B222" s="9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91"/>
    </row>
    <row r="223" spans="2:52" s="73" customFormat="1">
      <c r="B223" s="9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91"/>
    </row>
    <row r="224" spans="2:52" s="73" customFormat="1">
      <c r="B224" s="9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91"/>
    </row>
    <row r="225" spans="2:52" s="73" customFormat="1">
      <c r="B225" s="9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91"/>
    </row>
    <row r="226" spans="2:52" s="73" customFormat="1">
      <c r="B226" s="9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91"/>
    </row>
    <row r="227" spans="2:52" s="73" customFormat="1">
      <c r="B227" s="9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91"/>
    </row>
    <row r="228" spans="2:52" s="73" customFormat="1">
      <c r="B228" s="9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91"/>
    </row>
    <row r="229" spans="2:52" s="73" customFormat="1">
      <c r="B229" s="9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91"/>
    </row>
    <row r="230" spans="2:52" s="73" customFormat="1">
      <c r="B230" s="9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91"/>
    </row>
    <row r="231" spans="2:52" s="73" customFormat="1">
      <c r="B231" s="9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91"/>
    </row>
    <row r="232" spans="2:52" s="73" customFormat="1">
      <c r="B232" s="9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91"/>
    </row>
    <row r="233" spans="2:52" s="73" customFormat="1">
      <c r="B233" s="9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91"/>
    </row>
    <row r="234" spans="2:52" s="73" customFormat="1">
      <c r="B234" s="9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91"/>
    </row>
    <row r="235" spans="2:52" s="73" customFormat="1">
      <c r="B235" s="9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91"/>
    </row>
    <row r="236" spans="2:52">
      <c r="B236" s="9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91"/>
    </row>
    <row r="237" spans="2:52">
      <c r="B237" s="9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91"/>
    </row>
    <row r="238" spans="2:52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91"/>
    </row>
    <row r="239" spans="2:52">
      <c r="B239" s="9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91"/>
    </row>
    <row r="240" spans="2:52">
      <c r="B240" s="9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91"/>
    </row>
    <row r="241" spans="2:52">
      <c r="B241" s="9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91"/>
    </row>
    <row r="242" spans="2:52">
      <c r="B242" s="9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91"/>
    </row>
    <row r="243" spans="2:52">
      <c r="B243" s="9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91"/>
    </row>
    <row r="244" spans="2:52">
      <c r="B244" s="9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91"/>
    </row>
    <row r="245" spans="2:52">
      <c r="B245" s="9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91"/>
    </row>
    <row r="246" spans="2:52">
      <c r="B246" s="9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91"/>
    </row>
    <row r="247" spans="2:52">
      <c r="B247" s="9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91"/>
    </row>
    <row r="248" spans="2:52">
      <c r="B248" s="9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91"/>
    </row>
    <row r="249" spans="2:52">
      <c r="B249" s="9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91"/>
    </row>
    <row r="250" spans="2:52">
      <c r="B250" s="9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91"/>
    </row>
    <row r="251" spans="2:52">
      <c r="B251" s="9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91"/>
    </row>
    <row r="252" spans="2:52">
      <c r="B252" s="9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91"/>
    </row>
    <row r="253" spans="2:52">
      <c r="B253" s="9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91"/>
    </row>
    <row r="254" spans="2:52">
      <c r="B254" s="9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91"/>
    </row>
    <row r="255" spans="2:52">
      <c r="B255" s="9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91"/>
    </row>
    <row r="256" spans="2:52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91"/>
    </row>
    <row r="257" spans="2:52">
      <c r="B257" s="9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91"/>
    </row>
    <row r="258" spans="2:52">
      <c r="B258" s="9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91"/>
    </row>
    <row r="259" spans="2:52">
      <c r="B259" s="9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91"/>
    </row>
    <row r="260" spans="2:52">
      <c r="B260" s="9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91"/>
    </row>
    <row r="261" spans="2:52">
      <c r="B261" s="9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91"/>
    </row>
    <row r="262" spans="2:52">
      <c r="B262" s="9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91"/>
    </row>
    <row r="263" spans="2:52">
      <c r="B263" s="9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91"/>
    </row>
    <row r="264" spans="2:52">
      <c r="B264" s="9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91"/>
    </row>
    <row r="265" spans="2:52">
      <c r="B265" s="9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91"/>
    </row>
    <row r="266" spans="2:52">
      <c r="B266" s="9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91"/>
    </row>
    <row r="267" spans="2:52">
      <c r="B267" s="9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91"/>
    </row>
    <row r="268" spans="2:52">
      <c r="B268" s="9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91"/>
    </row>
    <row r="269" spans="2:52">
      <c r="B269" s="9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91"/>
    </row>
    <row r="270" spans="2:52">
      <c r="B270" s="9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91"/>
    </row>
    <row r="271" spans="2:52">
      <c r="B271" s="9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91"/>
    </row>
    <row r="272" spans="2:52">
      <c r="B272" s="9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91"/>
    </row>
    <row r="273" spans="2:52">
      <c r="B273" s="9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91"/>
    </row>
    <row r="274" spans="2:52">
      <c r="B274" s="98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91"/>
    </row>
    <row r="275" spans="2:52">
      <c r="B275" s="98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91"/>
    </row>
    <row r="276" spans="2:52">
      <c r="B276" s="98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91"/>
    </row>
    <row r="277" spans="2:52">
      <c r="B277" s="10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4"/>
    </row>
  </sheetData>
  <sheetProtection sheet="1" objects="1" scenarios="1"/>
  <mergeCells count="10">
    <mergeCell ref="H47:Q47"/>
    <mergeCell ref="H14:Q14"/>
    <mergeCell ref="E14:G14"/>
    <mergeCell ref="E2:F3"/>
    <mergeCell ref="G2:I3"/>
    <mergeCell ref="J2:J3"/>
    <mergeCell ref="E6:N6"/>
    <mergeCell ref="E8:N8"/>
    <mergeCell ref="E9:N9"/>
    <mergeCell ref="K2:O3"/>
  </mergeCells>
  <phoneticPr fontId="2" type="noConversion"/>
  <printOptions horizontalCentered="1" verticalCentered="1"/>
  <pageMargins left="0.32" right="0.38" top="0.98425196850393704" bottom="0.98425196850393704" header="0" footer="0"/>
  <pageSetup paperSize="9" scale="58" orientation="landscape" horizontalDpi="4294967292" r:id="rId1"/>
  <headerFooter alignWithMargins="0"/>
  <rowBreaks count="2" manualBreakCount="2">
    <brk id="45" min="4" max="19" man="1"/>
    <brk id="99" min="4" max="1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 enableFormatConditionsCalculation="0">
    <tabColor indexed="8"/>
  </sheetPr>
  <dimension ref="A1:P77"/>
  <sheetViews>
    <sheetView showGridLines="0" showZeros="0" showOutlineSymbols="0" workbookViewId="0">
      <selection activeCell="H10" sqref="H10"/>
    </sheetView>
  </sheetViews>
  <sheetFormatPr baseColWidth="10" defaultRowHeight="12.75"/>
  <cols>
    <col min="2" max="2" width="18.28515625" customWidth="1"/>
  </cols>
  <sheetData>
    <row r="1" spans="2:15">
      <c r="B1" s="20" t="s">
        <v>180</v>
      </c>
      <c r="C1" s="20"/>
      <c r="D1" s="20"/>
      <c r="E1" s="20"/>
    </row>
    <row r="3" spans="2:15">
      <c r="B3" s="18" t="s">
        <v>19</v>
      </c>
    </row>
    <row r="4" spans="2:15">
      <c r="B4" t="s">
        <v>50</v>
      </c>
      <c r="O4" s="17">
        <f>ING!S14</f>
        <v>4512000</v>
      </c>
    </row>
    <row r="5" spans="2:15">
      <c r="B5" t="s">
        <v>51</v>
      </c>
      <c r="O5" s="17">
        <f>-O4*ING!$G$47</f>
        <v>-135360</v>
      </c>
    </row>
    <row r="6" spans="2:15">
      <c r="B6" t="s">
        <v>52</v>
      </c>
      <c r="C6" s="17">
        <f>PPT!H14</f>
        <v>24250</v>
      </c>
      <c r="D6" s="17">
        <f>PPT!I14</f>
        <v>145500</v>
      </c>
      <c r="E6" s="17">
        <f>PPT!J14</f>
        <v>329800</v>
      </c>
      <c r="F6" s="17">
        <f>PPT!K14</f>
        <v>436500</v>
      </c>
      <c r="G6" s="17">
        <f>PPT!L14</f>
        <v>206610</v>
      </c>
      <c r="H6" s="17">
        <f>PPT!M14</f>
        <v>183330</v>
      </c>
      <c r="I6" s="17">
        <f>PPT!N14</f>
        <v>281300</v>
      </c>
      <c r="J6" s="17">
        <f>PPT!O14</f>
        <v>310400</v>
      </c>
      <c r="K6" s="17">
        <f>PPT!P14</f>
        <v>630500</v>
      </c>
      <c r="L6" s="17">
        <f>PPT!Q14</f>
        <v>742050</v>
      </c>
      <c r="M6" s="17">
        <f>PPT!R14</f>
        <v>863300</v>
      </c>
      <c r="N6" s="17">
        <f>PPT!S14</f>
        <v>223100</v>
      </c>
      <c r="O6" s="17">
        <f>SUM(O4:O5)</f>
        <v>4376640</v>
      </c>
    </row>
    <row r="7" spans="2:15">
      <c r="B7" t="s">
        <v>238</v>
      </c>
      <c r="C7" s="36">
        <f>+PPT!H14+PPT!H62+PPT!H66</f>
        <v>24295</v>
      </c>
      <c r="D7" s="36">
        <f>+PPT!I14+PPT!I62+PPT!I66</f>
        <v>145545</v>
      </c>
      <c r="E7" s="36">
        <f>+PPT!J14+PPT!J62+PPT!J66</f>
        <v>329845</v>
      </c>
      <c r="F7" s="36">
        <f>+PPT!K14+PPT!K62+PPT!K66</f>
        <v>436545</v>
      </c>
      <c r="G7" s="36">
        <f>+PPT!L14+PPT!L62+PPT!L66</f>
        <v>206655</v>
      </c>
      <c r="H7" s="36">
        <f>+PPT!M14+PPT!M62+PPT!M66</f>
        <v>183375</v>
      </c>
      <c r="I7" s="36">
        <f>+PPT!N14+PPT!N62+PPT!N66</f>
        <v>281345</v>
      </c>
      <c r="J7" s="36">
        <f>+PPT!O14+PPT!O62+PPT!O66</f>
        <v>310445</v>
      </c>
      <c r="K7" s="36">
        <f>+PPT!P14+PPT!P62+PPT!P66</f>
        <v>630545</v>
      </c>
      <c r="L7" s="36">
        <f>+PPT!Q14+PPT!Q62+PPT!Q66</f>
        <v>742095</v>
      </c>
      <c r="M7" s="36">
        <f>+PPT!R14+PPT!R62+PPT!R66</f>
        <v>863345</v>
      </c>
      <c r="N7" s="36">
        <f>+PPT!S14+PPT!S62+PPT!S66</f>
        <v>223145</v>
      </c>
      <c r="O7" s="36">
        <f>SUM(C7:N7)</f>
        <v>4377180</v>
      </c>
    </row>
    <row r="9" spans="2:15">
      <c r="B9" s="18" t="s">
        <v>123</v>
      </c>
    </row>
    <row r="10" spans="2:15">
      <c r="B10" s="11" t="s">
        <v>40</v>
      </c>
      <c r="C10" s="12">
        <f>GST!$H$19</f>
        <v>0.5</v>
      </c>
      <c r="D10" s="11" t="s">
        <v>41</v>
      </c>
      <c r="E10" s="21">
        <v>0.5</v>
      </c>
      <c r="F10" s="13" t="s">
        <v>42</v>
      </c>
      <c r="G10" s="21">
        <v>0.5</v>
      </c>
      <c r="H10" s="13"/>
      <c r="I10" s="13"/>
      <c r="J10" s="13"/>
      <c r="K10" s="13"/>
      <c r="L10" s="13"/>
      <c r="M10" s="13"/>
      <c r="N10" s="13"/>
      <c r="O10" s="14"/>
    </row>
    <row r="11" spans="2:15">
      <c r="B11" s="15" t="s">
        <v>43</v>
      </c>
      <c r="C11" s="16">
        <f>+C6-(C6*$C$10)</f>
        <v>12125</v>
      </c>
      <c r="D11" s="16">
        <f t="shared" ref="D11:O11" si="0">+D6-(D6*$C$10)</f>
        <v>72750</v>
      </c>
      <c r="E11" s="16">
        <f t="shared" si="0"/>
        <v>164900</v>
      </c>
      <c r="F11" s="16">
        <f t="shared" si="0"/>
        <v>218250</v>
      </c>
      <c r="G11" s="16">
        <f t="shared" si="0"/>
        <v>103305</v>
      </c>
      <c r="H11" s="16">
        <f t="shared" si="0"/>
        <v>91665</v>
      </c>
      <c r="I11" s="16">
        <f t="shared" si="0"/>
        <v>140650</v>
      </c>
      <c r="J11" s="16">
        <f t="shared" si="0"/>
        <v>155200</v>
      </c>
      <c r="K11" s="16">
        <f t="shared" si="0"/>
        <v>315250</v>
      </c>
      <c r="L11" s="16">
        <f t="shared" si="0"/>
        <v>371025</v>
      </c>
      <c r="M11" s="16">
        <f t="shared" si="0"/>
        <v>431650</v>
      </c>
      <c r="N11" s="16">
        <f t="shared" si="0"/>
        <v>111550</v>
      </c>
      <c r="O11" s="16">
        <f t="shared" si="0"/>
        <v>2188320</v>
      </c>
    </row>
    <row r="12" spans="2:15">
      <c r="B12" s="15" t="s">
        <v>44</v>
      </c>
      <c r="C12" s="16">
        <f>GST!$H$15</f>
        <v>200000</v>
      </c>
      <c r="D12" s="16">
        <f>+C17</f>
        <v>187875</v>
      </c>
      <c r="E12" s="16">
        <f t="shared" ref="E12:N12" si="1">+D17</f>
        <v>115125</v>
      </c>
      <c r="F12" s="16">
        <f t="shared" si="1"/>
        <v>100000</v>
      </c>
      <c r="G12" s="16">
        <f t="shared" si="1"/>
        <v>100000</v>
      </c>
      <c r="H12" s="16">
        <f t="shared" si="1"/>
        <v>100000</v>
      </c>
      <c r="I12" s="16">
        <f t="shared" si="1"/>
        <v>100000</v>
      </c>
      <c r="J12" s="16">
        <f t="shared" si="1"/>
        <v>100000</v>
      </c>
      <c r="K12" s="16">
        <f t="shared" si="1"/>
        <v>100000</v>
      </c>
      <c r="L12" s="16">
        <f t="shared" si="1"/>
        <v>100000</v>
      </c>
      <c r="M12" s="16">
        <f t="shared" si="1"/>
        <v>100000</v>
      </c>
      <c r="N12" s="16">
        <f t="shared" si="1"/>
        <v>100000</v>
      </c>
      <c r="O12" s="14"/>
    </row>
    <row r="13" spans="2:15">
      <c r="B13" s="15" t="s">
        <v>45</v>
      </c>
      <c r="C13" s="16">
        <f>GST!$H$17</f>
        <v>100000</v>
      </c>
      <c r="D13" s="16">
        <f t="shared" ref="D13:N13" si="2">+C13</f>
        <v>100000</v>
      </c>
      <c r="E13" s="16">
        <f t="shared" si="2"/>
        <v>100000</v>
      </c>
      <c r="F13" s="16">
        <f t="shared" si="2"/>
        <v>100000</v>
      </c>
      <c r="G13" s="16">
        <f t="shared" si="2"/>
        <v>100000</v>
      </c>
      <c r="H13" s="16">
        <f t="shared" si="2"/>
        <v>100000</v>
      </c>
      <c r="I13" s="16">
        <f t="shared" si="2"/>
        <v>100000</v>
      </c>
      <c r="J13" s="16">
        <f t="shared" si="2"/>
        <v>100000</v>
      </c>
      <c r="K13" s="16">
        <f t="shared" si="2"/>
        <v>100000</v>
      </c>
      <c r="L13" s="16">
        <f t="shared" si="2"/>
        <v>100000</v>
      </c>
      <c r="M13" s="16">
        <f t="shared" si="2"/>
        <v>100000</v>
      </c>
      <c r="N13" s="16">
        <f t="shared" si="2"/>
        <v>100000</v>
      </c>
      <c r="O13" s="14"/>
    </row>
    <row r="14" spans="2:15">
      <c r="B14" s="15" t="s">
        <v>46</v>
      </c>
      <c r="C14" s="16">
        <f>+C13+C11</f>
        <v>112125</v>
      </c>
      <c r="D14" s="16">
        <f>+D13+D11</f>
        <v>172750</v>
      </c>
      <c r="E14" s="16">
        <f t="shared" ref="E14:N14" si="3">+E13+E11</f>
        <v>264900</v>
      </c>
      <c r="F14" s="16">
        <f t="shared" si="3"/>
        <v>318250</v>
      </c>
      <c r="G14" s="16">
        <f t="shared" si="3"/>
        <v>203305</v>
      </c>
      <c r="H14" s="16">
        <f t="shared" si="3"/>
        <v>191665</v>
      </c>
      <c r="I14" s="16">
        <f t="shared" si="3"/>
        <v>240650</v>
      </c>
      <c r="J14" s="16">
        <f t="shared" si="3"/>
        <v>255200</v>
      </c>
      <c r="K14" s="16">
        <f t="shared" si="3"/>
        <v>415250</v>
      </c>
      <c r="L14" s="16">
        <f t="shared" si="3"/>
        <v>471025</v>
      </c>
      <c r="M14" s="16">
        <f t="shared" si="3"/>
        <v>531650</v>
      </c>
      <c r="N14" s="16">
        <f t="shared" si="3"/>
        <v>211550</v>
      </c>
      <c r="O14" s="14"/>
    </row>
    <row r="15" spans="2:15">
      <c r="B15" s="15" t="s">
        <v>47</v>
      </c>
      <c r="C15" s="14">
        <f>+C12-C14</f>
        <v>87875</v>
      </c>
      <c r="D15" s="14">
        <f>+D12-D14</f>
        <v>15125</v>
      </c>
      <c r="E15" s="14">
        <f t="shared" ref="E15:N15" si="4">+E12-E14</f>
        <v>-149775</v>
      </c>
      <c r="F15" s="14">
        <f t="shared" si="4"/>
        <v>-218250</v>
      </c>
      <c r="G15" s="14">
        <f t="shared" si="4"/>
        <v>-103305</v>
      </c>
      <c r="H15" s="14">
        <f t="shared" si="4"/>
        <v>-91665</v>
      </c>
      <c r="I15" s="14">
        <f t="shared" si="4"/>
        <v>-140650</v>
      </c>
      <c r="J15" s="14">
        <f t="shared" si="4"/>
        <v>-155200</v>
      </c>
      <c r="K15" s="14">
        <f t="shared" si="4"/>
        <v>-315250</v>
      </c>
      <c r="L15" s="14">
        <f t="shared" si="4"/>
        <v>-371025</v>
      </c>
      <c r="M15" s="14">
        <f t="shared" si="4"/>
        <v>-431650</v>
      </c>
      <c r="N15" s="14">
        <f t="shared" si="4"/>
        <v>-111550</v>
      </c>
      <c r="O15" s="14">
        <f>SUM(C15:N15)</f>
        <v>-1985320</v>
      </c>
    </row>
    <row r="16" spans="2:15">
      <c r="B16" s="15" t="s">
        <v>48</v>
      </c>
      <c r="C16" s="14">
        <f>+IF(C15&lt;0,-C15,0)</f>
        <v>0</v>
      </c>
      <c r="D16" s="14">
        <f>+IF(D15&lt;0,-D15,0)</f>
        <v>0</v>
      </c>
      <c r="E16" s="14">
        <f t="shared" ref="E16:N16" si="5">+IF(E15&lt;0,-E15,0)</f>
        <v>149775</v>
      </c>
      <c r="F16" s="14">
        <f t="shared" si="5"/>
        <v>218250</v>
      </c>
      <c r="G16" s="14">
        <f t="shared" si="5"/>
        <v>103305</v>
      </c>
      <c r="H16" s="14">
        <f t="shared" si="5"/>
        <v>91665</v>
      </c>
      <c r="I16" s="14">
        <f t="shared" si="5"/>
        <v>140650</v>
      </c>
      <c r="J16" s="14">
        <f t="shared" si="5"/>
        <v>155200</v>
      </c>
      <c r="K16" s="14">
        <f t="shared" si="5"/>
        <v>315250</v>
      </c>
      <c r="L16" s="14">
        <f t="shared" si="5"/>
        <v>371025</v>
      </c>
      <c r="M16" s="14">
        <f t="shared" si="5"/>
        <v>431650</v>
      </c>
      <c r="N16" s="14">
        <f t="shared" si="5"/>
        <v>111550</v>
      </c>
      <c r="O16" s="14">
        <f>SUM(C16:N16)</f>
        <v>2088320</v>
      </c>
    </row>
    <row r="17" spans="1:16">
      <c r="B17" s="15" t="s">
        <v>49</v>
      </c>
      <c r="C17" s="16">
        <f>+(C12-C11)+C16</f>
        <v>187875</v>
      </c>
      <c r="D17" s="16">
        <f t="shared" ref="D17:N17" si="6">+(D12-D11)+D16</f>
        <v>115125</v>
      </c>
      <c r="E17" s="16">
        <f t="shared" si="6"/>
        <v>100000</v>
      </c>
      <c r="F17" s="16">
        <f t="shared" si="6"/>
        <v>100000</v>
      </c>
      <c r="G17" s="16">
        <f t="shared" si="6"/>
        <v>100000</v>
      </c>
      <c r="H17" s="16">
        <f t="shared" si="6"/>
        <v>100000</v>
      </c>
      <c r="I17" s="16">
        <f t="shared" si="6"/>
        <v>100000</v>
      </c>
      <c r="J17" s="16">
        <f t="shared" si="6"/>
        <v>100000</v>
      </c>
      <c r="K17" s="16">
        <f t="shared" si="6"/>
        <v>100000</v>
      </c>
      <c r="L17" s="16">
        <f t="shared" si="6"/>
        <v>100000</v>
      </c>
      <c r="M17" s="16">
        <f t="shared" si="6"/>
        <v>100000</v>
      </c>
      <c r="N17" s="16">
        <f t="shared" si="6"/>
        <v>100000</v>
      </c>
      <c r="O17" s="13"/>
    </row>
    <row r="18" spans="1:16">
      <c r="A18" s="2"/>
    </row>
    <row r="19" spans="1:16">
      <c r="A19" s="2"/>
      <c r="B19" s="18" t="s">
        <v>177</v>
      </c>
      <c r="C19" s="17">
        <f>SUM(C20:C21)</f>
        <v>4521</v>
      </c>
      <c r="D19" s="17">
        <f t="shared" ref="D19:N19" si="7">SUM(D20:D21)</f>
        <v>6946</v>
      </c>
      <c r="E19" s="17">
        <f t="shared" si="7"/>
        <v>10632</v>
      </c>
      <c r="F19" s="17">
        <f t="shared" si="7"/>
        <v>12766</v>
      </c>
      <c r="G19" s="17">
        <f t="shared" si="7"/>
        <v>8168.2</v>
      </c>
      <c r="H19" s="17">
        <f t="shared" si="7"/>
        <v>7702.6</v>
      </c>
      <c r="I19" s="17">
        <f t="shared" si="7"/>
        <v>9662</v>
      </c>
      <c r="J19" s="17">
        <f t="shared" si="7"/>
        <v>10244</v>
      </c>
      <c r="K19" s="17">
        <f t="shared" si="7"/>
        <v>16646</v>
      </c>
      <c r="L19" s="17">
        <f t="shared" si="7"/>
        <v>18877</v>
      </c>
      <c r="M19" s="17">
        <f t="shared" si="7"/>
        <v>21302</v>
      </c>
      <c r="N19" s="17">
        <f t="shared" si="7"/>
        <v>8498</v>
      </c>
    </row>
    <row r="20" spans="1:16">
      <c r="A20" s="29" t="s">
        <v>193</v>
      </c>
      <c r="B20" s="15" t="s">
        <v>178</v>
      </c>
      <c r="C20" s="17">
        <f>GST!H26</f>
        <v>4036</v>
      </c>
      <c r="D20" s="17">
        <f>GST!I26</f>
        <v>4036</v>
      </c>
      <c r="E20" s="17">
        <f>GST!J26</f>
        <v>4036</v>
      </c>
      <c r="F20" s="17">
        <f>GST!K26</f>
        <v>4036</v>
      </c>
      <c r="G20" s="17">
        <f>GST!L26</f>
        <v>4036</v>
      </c>
      <c r="H20" s="17">
        <f>GST!M26</f>
        <v>4036</v>
      </c>
      <c r="I20" s="17">
        <f>GST!N26</f>
        <v>4036</v>
      </c>
      <c r="J20" s="17">
        <f>GST!O26</f>
        <v>4036</v>
      </c>
      <c r="K20" s="17">
        <f>GST!P26</f>
        <v>4036</v>
      </c>
      <c r="L20" s="17">
        <f>GST!Q26</f>
        <v>4036</v>
      </c>
      <c r="M20" s="17">
        <f>GST!R26</f>
        <v>4036</v>
      </c>
      <c r="N20" s="17">
        <f>GST!S26</f>
        <v>4036</v>
      </c>
    </row>
    <row r="21" spans="1:16">
      <c r="A21" s="30" t="s">
        <v>194</v>
      </c>
      <c r="B21" s="15" t="s">
        <v>179</v>
      </c>
      <c r="C21" s="17">
        <f>+C6*GST!H59</f>
        <v>485</v>
      </c>
      <c r="D21" s="17">
        <f>+D6*GST!I59</f>
        <v>2910</v>
      </c>
      <c r="E21" s="17">
        <f>+E6*GST!J59</f>
        <v>6596</v>
      </c>
      <c r="F21" s="17">
        <f>+F6*GST!K59</f>
        <v>8730</v>
      </c>
      <c r="G21" s="17">
        <f>+G6*GST!L59</f>
        <v>4132.2</v>
      </c>
      <c r="H21" s="17">
        <f>+H6*GST!M59</f>
        <v>3666.6</v>
      </c>
      <c r="I21" s="17">
        <f>+I6*GST!N59</f>
        <v>5626</v>
      </c>
      <c r="J21" s="17">
        <f>+J6*GST!O59</f>
        <v>6208</v>
      </c>
      <c r="K21" s="17">
        <f>+K6*GST!P59</f>
        <v>12610</v>
      </c>
      <c r="L21" s="17">
        <f>+L6*GST!Q59</f>
        <v>14841</v>
      </c>
      <c r="M21" s="17">
        <f>+M6*GST!R59</f>
        <v>17266</v>
      </c>
      <c r="N21" s="17">
        <f>+N6*GST!S59</f>
        <v>4462</v>
      </c>
    </row>
    <row r="22" spans="1:16">
      <c r="A22" s="2"/>
    </row>
    <row r="23" spans="1:16">
      <c r="A23" s="2"/>
      <c r="B23" s="18" t="s">
        <v>181</v>
      </c>
      <c r="C23" s="17">
        <f>SUM(C24:C27)</f>
        <v>4712.5</v>
      </c>
      <c r="D23" s="17">
        <f t="shared" ref="D23:N23" si="8">SUM(D24:D27)</f>
        <v>11775</v>
      </c>
      <c r="E23" s="17">
        <f t="shared" si="8"/>
        <v>20290</v>
      </c>
      <c r="F23" s="17">
        <f t="shared" si="8"/>
        <v>27325</v>
      </c>
      <c r="G23" s="17">
        <f t="shared" si="8"/>
        <v>17830.5</v>
      </c>
      <c r="H23" s="17">
        <f t="shared" si="8"/>
        <v>18666.5</v>
      </c>
      <c r="I23" s="17">
        <f t="shared" si="8"/>
        <v>20065</v>
      </c>
      <c r="J23" s="17">
        <f t="shared" si="8"/>
        <v>19120</v>
      </c>
      <c r="K23" s="17">
        <f t="shared" si="8"/>
        <v>36025</v>
      </c>
      <c r="L23" s="17">
        <f t="shared" si="8"/>
        <v>40602.5</v>
      </c>
      <c r="M23" s="17">
        <f t="shared" si="8"/>
        <v>46245</v>
      </c>
      <c r="N23" s="17">
        <f t="shared" si="8"/>
        <v>16055</v>
      </c>
    </row>
    <row r="24" spans="1:16">
      <c r="A24" s="29" t="s">
        <v>195</v>
      </c>
      <c r="B24" s="22" t="str">
        <f>GST!F73</f>
        <v>publicidad y promoción</v>
      </c>
      <c r="C24" s="17">
        <f>GST!H73</f>
        <v>2000</v>
      </c>
      <c r="D24" s="17">
        <f>GST!I73</f>
        <v>3000</v>
      </c>
      <c r="E24" s="17">
        <f>GST!J73</f>
        <v>2300</v>
      </c>
      <c r="F24" s="17">
        <f>GST!K73</f>
        <v>4000</v>
      </c>
      <c r="G24" s="17">
        <f>GST!L73</f>
        <v>6000</v>
      </c>
      <c r="H24" s="17">
        <f>GST!M73</f>
        <v>8000</v>
      </c>
      <c r="I24" s="17">
        <f>GST!N73</f>
        <v>4500</v>
      </c>
      <c r="J24" s="17">
        <f>GST!O73</f>
        <v>2100</v>
      </c>
      <c r="K24" s="17">
        <f>GST!P73</f>
        <v>3000</v>
      </c>
      <c r="L24" s="17">
        <f>GST!Q73</f>
        <v>2000</v>
      </c>
      <c r="M24" s="17">
        <f>GST!R73</f>
        <v>1580</v>
      </c>
      <c r="N24" s="17">
        <f>GST!S73</f>
        <v>3400</v>
      </c>
      <c r="O24" s="17"/>
      <c r="P24" s="17"/>
    </row>
    <row r="25" spans="1:16">
      <c r="A25" s="29" t="s">
        <v>193</v>
      </c>
      <c r="B25" t="s">
        <v>182</v>
      </c>
      <c r="C25" s="17">
        <f>GST!H106</f>
        <v>200</v>
      </c>
      <c r="D25" s="17">
        <f>GST!I106</f>
        <v>200</v>
      </c>
      <c r="E25" s="17">
        <f>GST!J106</f>
        <v>200</v>
      </c>
      <c r="F25" s="17">
        <f>GST!K106</f>
        <v>200</v>
      </c>
      <c r="G25" s="17">
        <f>GST!L106</f>
        <v>200</v>
      </c>
      <c r="H25" s="17">
        <f>GST!M106</f>
        <v>200</v>
      </c>
      <c r="I25" s="17">
        <f>GST!N106</f>
        <v>200</v>
      </c>
      <c r="J25" s="17">
        <f>GST!O106</f>
        <v>200</v>
      </c>
      <c r="K25" s="17">
        <f>GST!P106</f>
        <v>200</v>
      </c>
      <c r="L25" s="17">
        <f>GST!Q106</f>
        <v>200</v>
      </c>
      <c r="M25" s="17">
        <f>GST!R106</f>
        <v>200</v>
      </c>
      <c r="N25" s="17">
        <f>GST!S106</f>
        <v>200</v>
      </c>
      <c r="O25" s="17"/>
      <c r="P25" s="17"/>
    </row>
    <row r="26" spans="1:16">
      <c r="A26" s="29" t="s">
        <v>193</v>
      </c>
      <c r="B26" s="22" t="str">
        <f>GST!$F$139</f>
        <v>gastos de venta</v>
      </c>
      <c r="C26" s="17">
        <f>GST!H139</f>
        <v>1300</v>
      </c>
      <c r="D26" s="23">
        <f>GST!I139</f>
        <v>1300</v>
      </c>
      <c r="E26" s="17">
        <f>GST!J139</f>
        <v>1300</v>
      </c>
      <c r="F26" s="17">
        <f>GST!K139</f>
        <v>1300</v>
      </c>
      <c r="G26" s="17">
        <f>GST!L139</f>
        <v>1300</v>
      </c>
      <c r="H26" s="17">
        <f>GST!M139</f>
        <v>1300</v>
      </c>
      <c r="I26" s="17">
        <f>GST!N139</f>
        <v>1300</v>
      </c>
      <c r="J26" s="17">
        <f>GST!O139</f>
        <v>1300</v>
      </c>
      <c r="K26" s="17">
        <f>GST!P139</f>
        <v>1300</v>
      </c>
      <c r="L26" s="17">
        <f>GST!Q139</f>
        <v>1300</v>
      </c>
      <c r="M26" s="17">
        <f>GST!R139</f>
        <v>1300</v>
      </c>
      <c r="N26" s="17">
        <f>GST!S139</f>
        <v>1300</v>
      </c>
      <c r="O26" s="17"/>
      <c r="P26" s="17"/>
    </row>
    <row r="27" spans="1:16">
      <c r="A27" s="30" t="s">
        <v>194</v>
      </c>
      <c r="B27" t="s">
        <v>130</v>
      </c>
      <c r="C27" s="17">
        <f>+C6*GST!H172</f>
        <v>1212.5</v>
      </c>
      <c r="D27" s="17">
        <f>+D6*GST!I172</f>
        <v>7275</v>
      </c>
      <c r="E27" s="17">
        <f>+E6*GST!J172</f>
        <v>16490</v>
      </c>
      <c r="F27" s="17">
        <f>+F6*GST!K172</f>
        <v>21825</v>
      </c>
      <c r="G27" s="17">
        <f>+G6*GST!L172</f>
        <v>10330.5</v>
      </c>
      <c r="H27" s="17">
        <f>+H6*GST!M172</f>
        <v>9166.5</v>
      </c>
      <c r="I27" s="17">
        <f>+I6*GST!N172</f>
        <v>14065</v>
      </c>
      <c r="J27" s="17">
        <f>+J6*GST!O172</f>
        <v>15520</v>
      </c>
      <c r="K27" s="17">
        <f>+K6*GST!P172</f>
        <v>31525</v>
      </c>
      <c r="L27" s="17">
        <f>+L6*GST!Q172</f>
        <v>37102.5</v>
      </c>
      <c r="M27" s="17">
        <f>+M6*GST!R172</f>
        <v>43165</v>
      </c>
      <c r="N27" s="17">
        <f>+N6*GST!S172</f>
        <v>11155</v>
      </c>
      <c r="O27" s="17"/>
      <c r="P27" s="17"/>
    </row>
    <row r="28" spans="1:16">
      <c r="A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>
      <c r="A29" s="29" t="s">
        <v>193</v>
      </c>
      <c r="B29" s="18" t="s">
        <v>183</v>
      </c>
      <c r="C29" s="17">
        <f>GST!H186</f>
        <v>2050</v>
      </c>
      <c r="D29" s="17">
        <f>GST!I186</f>
        <v>2050</v>
      </c>
      <c r="E29" s="17">
        <f>GST!J186</f>
        <v>2050</v>
      </c>
      <c r="F29" s="17">
        <f>GST!K186</f>
        <v>2050</v>
      </c>
      <c r="G29" s="17">
        <f>GST!L186</f>
        <v>2050</v>
      </c>
      <c r="H29" s="17">
        <f>GST!M186</f>
        <v>2050</v>
      </c>
      <c r="I29" s="17">
        <f>GST!N186</f>
        <v>2050</v>
      </c>
      <c r="J29" s="17">
        <f>GST!O186</f>
        <v>2050</v>
      </c>
      <c r="K29" s="17">
        <f>GST!P186</f>
        <v>2050</v>
      </c>
      <c r="L29" s="17">
        <f>GST!Q186</f>
        <v>2050</v>
      </c>
      <c r="M29" s="17">
        <f>GST!R186</f>
        <v>2050</v>
      </c>
      <c r="N29" s="17">
        <f>GST!S186</f>
        <v>2050</v>
      </c>
      <c r="O29" s="17"/>
      <c r="P29" s="17"/>
    </row>
    <row r="30" spans="1:16">
      <c r="A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>
      <c r="A31" s="2"/>
      <c r="B31" s="18" t="s">
        <v>128</v>
      </c>
      <c r="C31" s="17">
        <f>PPT!H27</f>
        <v>35807.5</v>
      </c>
      <c r="D31" s="17">
        <f>PPT!I27</f>
        <v>41870</v>
      </c>
      <c r="E31" s="17">
        <f>PPT!J27</f>
        <v>51085</v>
      </c>
      <c r="F31" s="17">
        <f>PPT!K27</f>
        <v>56420</v>
      </c>
      <c r="G31" s="17">
        <f>PPT!L27</f>
        <v>44925.5</v>
      </c>
      <c r="H31" s="17">
        <f>PPT!M27</f>
        <v>43761.5</v>
      </c>
      <c r="I31" s="17">
        <f>PPT!N27</f>
        <v>48660</v>
      </c>
      <c r="J31" s="17">
        <f>PPT!O27</f>
        <v>50115</v>
      </c>
      <c r="K31" s="17">
        <f>PPT!P27</f>
        <v>66120</v>
      </c>
      <c r="L31" s="17">
        <f>PPT!Q27</f>
        <v>71697.5</v>
      </c>
      <c r="M31" s="17">
        <f>PPT!R27</f>
        <v>77760</v>
      </c>
      <c r="N31" s="17">
        <f>PPT!S27</f>
        <v>45750</v>
      </c>
      <c r="O31" s="17"/>
      <c r="P31" s="17"/>
    </row>
    <row r="32" spans="1:16">
      <c r="A32" s="29" t="s">
        <v>193</v>
      </c>
      <c r="B32" s="10" t="s">
        <v>196</v>
      </c>
      <c r="C32" s="17">
        <f>PER!AV282</f>
        <v>33430</v>
      </c>
      <c r="D32" s="17">
        <f>PER!AW282</f>
        <v>33430</v>
      </c>
      <c r="E32" s="17">
        <f>PER!AX282</f>
        <v>33430</v>
      </c>
      <c r="F32" s="17">
        <f>PER!AY282</f>
        <v>33430</v>
      </c>
      <c r="G32" s="17">
        <f>PER!AZ282</f>
        <v>33430</v>
      </c>
      <c r="H32" s="17">
        <f>PER!BA282</f>
        <v>33430</v>
      </c>
      <c r="I32" s="17">
        <f>PER!BB282</f>
        <v>33430</v>
      </c>
      <c r="J32" s="17">
        <f>PER!BC282</f>
        <v>33430</v>
      </c>
      <c r="K32" s="17">
        <f>PER!BD282</f>
        <v>33430</v>
      </c>
      <c r="L32" s="17">
        <f>PER!BE282</f>
        <v>33430</v>
      </c>
      <c r="M32" s="17">
        <f>PER!BF282</f>
        <v>33430</v>
      </c>
      <c r="N32" s="17">
        <f>PER!BG282</f>
        <v>33430</v>
      </c>
      <c r="O32" s="17"/>
      <c r="P32" s="17"/>
    </row>
    <row r="33" spans="1:16">
      <c r="A33" s="30" t="s">
        <v>194</v>
      </c>
      <c r="B33" s="10" t="s">
        <v>203</v>
      </c>
      <c r="C33" s="17">
        <f>PER!AV283</f>
        <v>1165</v>
      </c>
      <c r="D33" s="17">
        <f>PER!AW283</f>
        <v>1165</v>
      </c>
      <c r="E33" s="17">
        <f>PER!AX283</f>
        <v>1165</v>
      </c>
      <c r="F33" s="17">
        <f>PER!AY283</f>
        <v>1165</v>
      </c>
      <c r="G33" s="17">
        <f>PER!AZ283</f>
        <v>1165</v>
      </c>
      <c r="H33" s="17">
        <f>PER!BA283</f>
        <v>1165</v>
      </c>
      <c r="I33" s="17">
        <f>PER!BB283</f>
        <v>1165</v>
      </c>
      <c r="J33" s="17">
        <f>PER!BC283</f>
        <v>1165</v>
      </c>
      <c r="K33" s="17">
        <f>PER!BD283</f>
        <v>1165</v>
      </c>
      <c r="L33" s="17">
        <f>PER!BE283</f>
        <v>1165</v>
      </c>
      <c r="M33" s="17">
        <f>PER!BF283</f>
        <v>1165</v>
      </c>
      <c r="N33" s="17">
        <f>PER!BG283</f>
        <v>1165</v>
      </c>
      <c r="O33" s="17"/>
      <c r="P33" s="17"/>
    </row>
    <row r="34" spans="1:16">
      <c r="A34" s="30" t="s">
        <v>194</v>
      </c>
      <c r="B34" s="24" t="s">
        <v>209</v>
      </c>
      <c r="C34" s="17">
        <f>PPT!H28</f>
        <v>1212.5</v>
      </c>
      <c r="D34" s="17">
        <f>PPT!I28</f>
        <v>7275</v>
      </c>
      <c r="E34" s="17">
        <f>PPT!J28</f>
        <v>16490</v>
      </c>
      <c r="F34" s="17">
        <f>PPT!K28</f>
        <v>21825</v>
      </c>
      <c r="G34" s="17">
        <f>PPT!L28</f>
        <v>10330.5</v>
      </c>
      <c r="H34" s="17">
        <f>PPT!M28</f>
        <v>9166.5</v>
      </c>
      <c r="I34" s="17">
        <f>PPT!N28</f>
        <v>14065</v>
      </c>
      <c r="J34" s="17">
        <f>PPT!O28</f>
        <v>15520</v>
      </c>
      <c r="K34" s="17">
        <f>PPT!P28</f>
        <v>31525</v>
      </c>
      <c r="L34" s="17">
        <f>PPT!Q28</f>
        <v>37102.5</v>
      </c>
      <c r="M34" s="17">
        <f>PPT!R28</f>
        <v>43165</v>
      </c>
      <c r="N34" s="17">
        <f>PPT!S28</f>
        <v>11155</v>
      </c>
      <c r="O34" s="17"/>
      <c r="P34" s="17"/>
    </row>
    <row r="35" spans="1:16">
      <c r="A35" s="2"/>
      <c r="B35" s="2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2"/>
      <c r="B36" s="2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>
      <c r="A37" s="2"/>
      <c r="B37" s="2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>
      <c r="A38" s="2"/>
      <c r="B38" s="2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25"/>
      <c r="B39" s="32" t="s">
        <v>188</v>
      </c>
      <c r="C39" s="17">
        <f>+C31+C29+C23+C19+C11</f>
        <v>59216</v>
      </c>
      <c r="D39" s="17">
        <f t="shared" ref="D39:N39" si="9">+D31+D29+D23+D19+D11</f>
        <v>135391</v>
      </c>
      <c r="E39" s="17">
        <f t="shared" si="9"/>
        <v>248957</v>
      </c>
      <c r="F39" s="17">
        <f t="shared" si="9"/>
        <v>316811</v>
      </c>
      <c r="G39" s="17">
        <f t="shared" si="9"/>
        <v>176279.2</v>
      </c>
      <c r="H39" s="17">
        <f t="shared" si="9"/>
        <v>163845.6</v>
      </c>
      <c r="I39" s="17">
        <f t="shared" si="9"/>
        <v>221087</v>
      </c>
      <c r="J39" s="17">
        <f t="shared" si="9"/>
        <v>236729</v>
      </c>
      <c r="K39" s="17">
        <f t="shared" si="9"/>
        <v>436091</v>
      </c>
      <c r="L39" s="17">
        <f t="shared" si="9"/>
        <v>504252</v>
      </c>
      <c r="M39" s="17">
        <f t="shared" si="9"/>
        <v>579007</v>
      </c>
      <c r="N39" s="17">
        <f t="shared" si="9"/>
        <v>183903</v>
      </c>
      <c r="O39" s="17"/>
      <c r="P39" s="17"/>
    </row>
    <row r="40" spans="1:16">
      <c r="A40" s="2"/>
      <c r="B40" s="31" t="s">
        <v>186</v>
      </c>
      <c r="C40" s="17">
        <f>+C6-C39</f>
        <v>-34966</v>
      </c>
      <c r="D40" s="17">
        <f t="shared" ref="D40:N40" si="10">+D6-D39</f>
        <v>10109</v>
      </c>
      <c r="E40" s="17">
        <f t="shared" si="10"/>
        <v>80843</v>
      </c>
      <c r="F40" s="17">
        <f t="shared" si="10"/>
        <v>119689</v>
      </c>
      <c r="G40" s="17">
        <f t="shared" si="10"/>
        <v>30330.799999999988</v>
      </c>
      <c r="H40" s="17">
        <f t="shared" si="10"/>
        <v>19484.399999999994</v>
      </c>
      <c r="I40" s="17">
        <f t="shared" si="10"/>
        <v>60213</v>
      </c>
      <c r="J40" s="17">
        <f t="shared" si="10"/>
        <v>73671</v>
      </c>
      <c r="K40" s="17">
        <f t="shared" si="10"/>
        <v>194409</v>
      </c>
      <c r="L40" s="17">
        <f t="shared" si="10"/>
        <v>237798</v>
      </c>
      <c r="M40" s="17">
        <f t="shared" si="10"/>
        <v>284293</v>
      </c>
      <c r="N40" s="17">
        <f t="shared" si="10"/>
        <v>39197</v>
      </c>
      <c r="O40" s="17"/>
      <c r="P40" s="17"/>
    </row>
    <row r="41" spans="1:16">
      <c r="A41" s="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29" t="s">
        <v>193</v>
      </c>
      <c r="B42" s="18" t="s">
        <v>111</v>
      </c>
      <c r="C42" s="17">
        <f>GST!H271</f>
        <v>220</v>
      </c>
      <c r="D42" s="17">
        <f>GST!I271</f>
        <v>220</v>
      </c>
      <c r="E42" s="17">
        <f>GST!J271</f>
        <v>220</v>
      </c>
      <c r="F42" s="17">
        <f>GST!K271</f>
        <v>220</v>
      </c>
      <c r="G42" s="17">
        <f>GST!L271</f>
        <v>220</v>
      </c>
      <c r="H42" s="17">
        <f>GST!M271</f>
        <v>220</v>
      </c>
      <c r="I42" s="17">
        <f>GST!N271</f>
        <v>220</v>
      </c>
      <c r="J42" s="17">
        <f>GST!O271</f>
        <v>220</v>
      </c>
      <c r="K42" s="17">
        <f>GST!P271</f>
        <v>220</v>
      </c>
      <c r="L42" s="17">
        <f>GST!Q271</f>
        <v>220</v>
      </c>
      <c r="M42" s="17">
        <f>GST!R271</f>
        <v>220</v>
      </c>
      <c r="N42" s="17">
        <f>GST!S271</f>
        <v>220</v>
      </c>
      <c r="O42" s="17"/>
      <c r="P42" s="17"/>
    </row>
    <row r="43" spans="1:16">
      <c r="A43" s="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>
      <c r="A44" s="2"/>
      <c r="B44" s="18" t="s">
        <v>184</v>
      </c>
      <c r="C44" s="17">
        <f>+ING!G50-GST!H280</f>
        <v>-3</v>
      </c>
      <c r="D44" s="17">
        <f>+ING!H50-GST!I280</f>
        <v>-3</v>
      </c>
      <c r="E44" s="17">
        <f>+ING!I50-GST!J280</f>
        <v>-3</v>
      </c>
      <c r="F44" s="17">
        <f>+ING!J50-GST!K280</f>
        <v>-3</v>
      </c>
      <c r="G44" s="17">
        <f>+ING!K50-GST!L280</f>
        <v>-3</v>
      </c>
      <c r="H44" s="17">
        <f>+ING!L50-GST!M280</f>
        <v>-3</v>
      </c>
      <c r="I44" s="17">
        <f>+ING!M50-GST!N280</f>
        <v>-3</v>
      </c>
      <c r="J44" s="17">
        <f>+ING!N50-GST!O280</f>
        <v>-3</v>
      </c>
      <c r="K44" s="17">
        <f>+ING!O50-GST!P280</f>
        <v>-3</v>
      </c>
      <c r="L44" s="17">
        <f>+ING!P50-GST!Q280</f>
        <v>-3</v>
      </c>
      <c r="M44" s="17">
        <f>+ING!Q50-GST!R280</f>
        <v>-3</v>
      </c>
      <c r="N44" s="17">
        <f>+ING!R50-GST!S280</f>
        <v>-3</v>
      </c>
      <c r="O44" s="17"/>
      <c r="P44" s="17"/>
    </row>
    <row r="45" spans="1:16">
      <c r="A45" s="2"/>
      <c r="B45" s="26" t="s">
        <v>189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>
      <c r="A46" s="2"/>
      <c r="B46" s="26" t="s">
        <v>126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>
      <c r="A47" s="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>
      <c r="A49" s="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>
      <c r="B50" s="18" t="s">
        <v>185</v>
      </c>
      <c r="C50" s="17">
        <f>+ING!G62-GST!H289</f>
        <v>25</v>
      </c>
      <c r="D50" s="17">
        <f>+ING!H62-GST!I289</f>
        <v>25</v>
      </c>
      <c r="E50" s="17">
        <f>+ING!I62-GST!J289</f>
        <v>25</v>
      </c>
      <c r="F50" s="17">
        <f>+ING!J62-GST!K289</f>
        <v>25</v>
      </c>
      <c r="G50" s="17">
        <f>+ING!K62-GST!L289</f>
        <v>25</v>
      </c>
      <c r="H50" s="17">
        <f>+ING!L62-GST!M289</f>
        <v>25</v>
      </c>
      <c r="I50" s="17">
        <f>+ING!M62-GST!N289</f>
        <v>25</v>
      </c>
      <c r="J50" s="17">
        <f>+ING!N62-GST!O289</f>
        <v>25</v>
      </c>
      <c r="K50" s="17">
        <f>+ING!O62-GST!P289</f>
        <v>25</v>
      </c>
      <c r="L50" s="17">
        <f>+ING!P62-GST!Q289</f>
        <v>25</v>
      </c>
      <c r="M50" s="17">
        <f>+ING!Q62-GST!R289</f>
        <v>25</v>
      </c>
      <c r="N50" s="17">
        <f>+ING!R62-GST!S289</f>
        <v>25</v>
      </c>
      <c r="O50" s="17"/>
      <c r="P50" s="17"/>
    </row>
    <row r="51" spans="1:16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B52" s="27" t="s">
        <v>190</v>
      </c>
      <c r="C52" s="17">
        <f>+(C40+C44+C50)-C42</f>
        <v>-35164</v>
      </c>
      <c r="D52" s="17">
        <f t="shared" ref="D52:N52" si="11">+(D40+D44+D50)-D42</f>
        <v>9911</v>
      </c>
      <c r="E52" s="17">
        <f t="shared" si="11"/>
        <v>80645</v>
      </c>
      <c r="F52" s="17">
        <f t="shared" si="11"/>
        <v>119491</v>
      </c>
      <c r="G52" s="17">
        <f t="shared" si="11"/>
        <v>30132.799999999988</v>
      </c>
      <c r="H52" s="17">
        <f t="shared" si="11"/>
        <v>19286.399999999994</v>
      </c>
      <c r="I52" s="17">
        <f t="shared" si="11"/>
        <v>60015</v>
      </c>
      <c r="J52" s="17">
        <f t="shared" si="11"/>
        <v>73473</v>
      </c>
      <c r="K52" s="17">
        <f t="shared" si="11"/>
        <v>194211</v>
      </c>
      <c r="L52" s="17">
        <f t="shared" si="11"/>
        <v>237600</v>
      </c>
      <c r="M52" s="17">
        <f t="shared" si="11"/>
        <v>284095</v>
      </c>
      <c r="N52" s="17">
        <f t="shared" si="11"/>
        <v>38999</v>
      </c>
      <c r="O52" s="17"/>
      <c r="P52" s="17"/>
    </row>
    <row r="53" spans="1:16">
      <c r="C53" s="17">
        <f>PPT!H70</f>
        <v>-35164</v>
      </c>
      <c r="D53" s="17">
        <f>PPT!I70</f>
        <v>9911</v>
      </c>
      <c r="E53" s="17">
        <f>PPT!J70</f>
        <v>80645</v>
      </c>
      <c r="F53" s="17">
        <f>PPT!K70</f>
        <v>119491</v>
      </c>
      <c r="G53" s="17">
        <f>PPT!L70</f>
        <v>30132.799999999988</v>
      </c>
      <c r="H53" s="17">
        <f>PPT!M70</f>
        <v>19286.399999999994</v>
      </c>
      <c r="I53" s="17">
        <f>PPT!N70</f>
        <v>60015</v>
      </c>
      <c r="J53" s="17">
        <f>PPT!O70</f>
        <v>73473</v>
      </c>
      <c r="K53" s="17">
        <f>PPT!P70</f>
        <v>194211</v>
      </c>
      <c r="L53" s="17">
        <f>PPT!Q70</f>
        <v>237600</v>
      </c>
      <c r="M53" s="17">
        <f>PPT!R70</f>
        <v>284095</v>
      </c>
      <c r="N53" s="17">
        <f>PPT!S70</f>
        <v>38999</v>
      </c>
      <c r="O53" s="17"/>
      <c r="P53" s="17"/>
    </row>
    <row r="54" spans="1:16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>
      <c r="B55" s="28" t="s">
        <v>191</v>
      </c>
      <c r="C55" s="17">
        <f>+C32+C29+C26+C25+(C24*50%)+C20+(C11*$E$10)+C42</f>
        <v>48298.5</v>
      </c>
      <c r="D55" s="17">
        <f t="shared" ref="D55:N55" si="12">+D32+D29+D26+D25+(D24*50%)+D20+(D11*$E$10)+D42</f>
        <v>79111</v>
      </c>
      <c r="E55" s="17">
        <f>+E32+E29+E26+E25+(E24*50%)+E20+(E11*$E$10)+E42</f>
        <v>124836</v>
      </c>
      <c r="F55" s="17">
        <f t="shared" si="12"/>
        <v>152361</v>
      </c>
      <c r="G55" s="17">
        <f t="shared" si="12"/>
        <v>95888.5</v>
      </c>
      <c r="H55" s="17">
        <f t="shared" si="12"/>
        <v>91068.5</v>
      </c>
      <c r="I55" s="17">
        <f t="shared" si="12"/>
        <v>113811</v>
      </c>
      <c r="J55" s="17">
        <f t="shared" si="12"/>
        <v>119886</v>
      </c>
      <c r="K55" s="17">
        <f t="shared" si="12"/>
        <v>200361</v>
      </c>
      <c r="L55" s="17">
        <f t="shared" si="12"/>
        <v>227748.5</v>
      </c>
      <c r="M55" s="17">
        <f t="shared" si="12"/>
        <v>257851</v>
      </c>
      <c r="N55" s="17">
        <f t="shared" si="12"/>
        <v>98711</v>
      </c>
      <c r="O55" s="17"/>
      <c r="P55" s="17"/>
    </row>
    <row r="56" spans="1:16">
      <c r="B56" s="28" t="s">
        <v>192</v>
      </c>
      <c r="C56" s="17">
        <f>+C33+C27+C21+(C24*50%)+(C11*$G$10)+C34</f>
        <v>11137.5</v>
      </c>
      <c r="D56" s="17">
        <f t="shared" ref="D56:N56" si="13">+D33+D27+D21+(D24*50%)+(D11*$G$10)+D34</f>
        <v>56500</v>
      </c>
      <c r="E56" s="17">
        <f t="shared" si="13"/>
        <v>124341</v>
      </c>
      <c r="F56" s="17">
        <f t="shared" si="13"/>
        <v>164670</v>
      </c>
      <c r="G56" s="17">
        <f t="shared" si="13"/>
        <v>80610.7</v>
      </c>
      <c r="H56" s="17">
        <f t="shared" si="13"/>
        <v>72997.100000000006</v>
      </c>
      <c r="I56" s="17">
        <f t="shared" si="13"/>
        <v>107496</v>
      </c>
      <c r="J56" s="17">
        <f t="shared" si="13"/>
        <v>117063</v>
      </c>
      <c r="K56" s="17">
        <f t="shared" si="13"/>
        <v>235950</v>
      </c>
      <c r="L56" s="17">
        <f t="shared" si="13"/>
        <v>276723.5</v>
      </c>
      <c r="M56" s="17">
        <f t="shared" si="13"/>
        <v>321376</v>
      </c>
      <c r="N56" s="17">
        <f t="shared" si="13"/>
        <v>85412</v>
      </c>
      <c r="O56" s="17"/>
      <c r="P56" s="17"/>
    </row>
    <row r="57" spans="1:16">
      <c r="B57" t="s">
        <v>239</v>
      </c>
      <c r="C57" s="17">
        <f>PPT!H63</f>
        <v>23</v>
      </c>
      <c r="D57" s="17">
        <f>PPT!I63</f>
        <v>23</v>
      </c>
      <c r="E57" s="17">
        <f>PPT!J63</f>
        <v>23</v>
      </c>
      <c r="F57" s="17">
        <f>PPT!K63</f>
        <v>23</v>
      </c>
      <c r="G57" s="17">
        <f>PPT!L63</f>
        <v>23</v>
      </c>
      <c r="H57" s="17">
        <f>PPT!M63</f>
        <v>23</v>
      </c>
      <c r="I57" s="17">
        <f>PPT!N63</f>
        <v>23</v>
      </c>
      <c r="J57" s="17">
        <f>PPT!O63</f>
        <v>23</v>
      </c>
      <c r="K57" s="17">
        <f>PPT!P63</f>
        <v>23</v>
      </c>
      <c r="L57" s="17">
        <f>PPT!Q63</f>
        <v>23</v>
      </c>
      <c r="M57" s="17">
        <f>PPT!R63</f>
        <v>23</v>
      </c>
      <c r="N57" s="17">
        <f>PPT!S63</f>
        <v>23</v>
      </c>
      <c r="O57" s="17"/>
      <c r="P57" s="17"/>
    </row>
    <row r="58" spans="1:16">
      <c r="B58" t="s">
        <v>240</v>
      </c>
      <c r="C58" s="17">
        <f>PPT!H67</f>
        <v>0</v>
      </c>
      <c r="D58" s="17">
        <f>PPT!I67</f>
        <v>0</v>
      </c>
      <c r="E58" s="17">
        <f>PPT!J67</f>
        <v>0</v>
      </c>
      <c r="F58" s="17">
        <f>PPT!K67</f>
        <v>0</v>
      </c>
      <c r="G58" s="17">
        <f>PPT!L67</f>
        <v>0</v>
      </c>
      <c r="H58" s="17">
        <f>PPT!M67</f>
        <v>0</v>
      </c>
      <c r="I58" s="17">
        <f>PPT!N67</f>
        <v>0</v>
      </c>
      <c r="J58" s="17">
        <f>PPT!O67</f>
        <v>0</v>
      </c>
      <c r="K58" s="17">
        <f>PPT!P67</f>
        <v>0</v>
      </c>
      <c r="L58" s="17">
        <f>PPT!Q67</f>
        <v>0</v>
      </c>
      <c r="M58" s="17">
        <f>PPT!R67</f>
        <v>0</v>
      </c>
      <c r="N58" s="17">
        <f>PPT!S67</f>
        <v>0</v>
      </c>
      <c r="O58" s="17"/>
      <c r="P58" s="17"/>
    </row>
    <row r="59" spans="1:16">
      <c r="B59" t="s">
        <v>210</v>
      </c>
      <c r="C59" s="17">
        <f>SUM(C55:C58)</f>
        <v>59459</v>
      </c>
      <c r="D59" s="17">
        <f t="shared" ref="D59:N59" si="14">SUM(D55:D58)</f>
        <v>135634</v>
      </c>
      <c r="E59" s="17">
        <f t="shared" si="14"/>
        <v>249200</v>
      </c>
      <c r="F59" s="17">
        <f t="shared" si="14"/>
        <v>317054</v>
      </c>
      <c r="G59" s="17">
        <f t="shared" si="14"/>
        <v>176522.2</v>
      </c>
      <c r="H59" s="17">
        <f t="shared" si="14"/>
        <v>164088.6</v>
      </c>
      <c r="I59" s="17">
        <f t="shared" si="14"/>
        <v>221330</v>
      </c>
      <c r="J59" s="17">
        <f t="shared" si="14"/>
        <v>236972</v>
      </c>
      <c r="K59" s="17">
        <f t="shared" si="14"/>
        <v>436334</v>
      </c>
      <c r="L59" s="17">
        <f t="shared" si="14"/>
        <v>504495</v>
      </c>
      <c r="M59" s="17">
        <f t="shared" si="14"/>
        <v>579250</v>
      </c>
      <c r="N59" s="17">
        <f t="shared" si="14"/>
        <v>184146</v>
      </c>
      <c r="O59" s="17">
        <f>SUM(C59:N59)</f>
        <v>3264484.8</v>
      </c>
      <c r="P59" s="17"/>
    </row>
    <row r="60" spans="1:16">
      <c r="C60" s="17">
        <f>+C7-C59</f>
        <v>-35164</v>
      </c>
      <c r="D60" s="17">
        <f t="shared" ref="D60:N60" si="15">+D7-D59</f>
        <v>9911</v>
      </c>
      <c r="E60" s="17">
        <f t="shared" si="15"/>
        <v>80645</v>
      </c>
      <c r="F60" s="17">
        <f t="shared" si="15"/>
        <v>119491</v>
      </c>
      <c r="G60" s="17">
        <f t="shared" si="15"/>
        <v>30132.799999999988</v>
      </c>
      <c r="H60" s="17">
        <f t="shared" si="15"/>
        <v>19286.399999999994</v>
      </c>
      <c r="I60" s="17">
        <f t="shared" si="15"/>
        <v>60015</v>
      </c>
      <c r="J60" s="17">
        <f t="shared" si="15"/>
        <v>73473</v>
      </c>
      <c r="K60" s="17">
        <f t="shared" si="15"/>
        <v>194211</v>
      </c>
      <c r="L60" s="17">
        <f t="shared" si="15"/>
        <v>237600</v>
      </c>
      <c r="M60" s="17">
        <f t="shared" si="15"/>
        <v>284095</v>
      </c>
      <c r="N60" s="17">
        <f t="shared" si="15"/>
        <v>38999</v>
      </c>
      <c r="O60" s="17"/>
      <c r="P60" s="17"/>
    </row>
    <row r="61" spans="1:16">
      <c r="B61" t="s">
        <v>242</v>
      </c>
      <c r="C61" s="37">
        <f t="shared" ref="C61:N61" si="16">IF(C7=0,0,C59/C7)</f>
        <v>2.4473760032928586</v>
      </c>
      <c r="D61" s="37">
        <f t="shared" si="16"/>
        <v>0.93190422206190526</v>
      </c>
      <c r="E61" s="37">
        <f t="shared" si="16"/>
        <v>0.75550637420606648</v>
      </c>
      <c r="F61" s="37">
        <f t="shared" si="16"/>
        <v>0.72628022311560092</v>
      </c>
      <c r="G61" s="37">
        <f t="shared" si="16"/>
        <v>0.85418789770390269</v>
      </c>
      <c r="H61" s="37">
        <f t="shared" si="16"/>
        <v>0.89482535787321071</v>
      </c>
      <c r="I61" s="37">
        <f t="shared" si="16"/>
        <v>0.78668538626952678</v>
      </c>
      <c r="J61" s="37">
        <f t="shared" si="16"/>
        <v>0.76333005846446234</v>
      </c>
      <c r="K61" s="37">
        <f t="shared" si="16"/>
        <v>0.6919950201809546</v>
      </c>
      <c r="L61" s="37">
        <f t="shared" si="16"/>
        <v>0.6798253592868837</v>
      </c>
      <c r="M61" s="37">
        <f t="shared" si="16"/>
        <v>0.67093687923136169</v>
      </c>
      <c r="N61" s="37">
        <f t="shared" si="16"/>
        <v>0.82523023146384633</v>
      </c>
      <c r="O61" s="37">
        <f>IF(O7=0,0,O59/O7)</f>
        <v>0.74579633462640327</v>
      </c>
      <c r="P61" s="17"/>
    </row>
    <row r="62" spans="1:16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</sheetData>
  <sheetProtection sheet="1" objects="1" scenarios="1"/>
  <phoneticPr fontId="2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U78"/>
  <sheetViews>
    <sheetView showGridLines="0" showRowColHeaders="0" showZeros="0" showOutlineSymbols="0" topLeftCell="A9" workbookViewId="0">
      <pane xSplit="58" ySplit="161" topLeftCell="BG188" activePane="bottomRight" state="frozen"/>
      <selection activeCell="A9" sqref="A9"/>
      <selection pane="topRight" activeCell="BG9" sqref="BG9"/>
      <selection pane="bottomLeft" activeCell="A170" sqref="A170"/>
      <selection pane="bottomRight" activeCell="L21" sqref="L21"/>
    </sheetView>
  </sheetViews>
  <sheetFormatPr baseColWidth="10" defaultRowHeight="12.75"/>
  <cols>
    <col min="1" max="1" width="4.7109375" customWidth="1"/>
    <col min="5" max="5" width="17.85546875" customWidth="1"/>
    <col min="15" max="15" width="10.7109375" customWidth="1"/>
    <col min="16" max="16" width="5.42578125" customWidth="1"/>
    <col min="17" max="17" width="50.7109375" customWidth="1"/>
  </cols>
  <sheetData>
    <row r="1" spans="1:21" hidden="1">
      <c r="A1" s="4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hidden="1">
      <c r="A2" s="46"/>
      <c r="B2" s="1149" t="s">
        <v>356</v>
      </c>
      <c r="C2" s="1150"/>
      <c r="D2" s="1150"/>
      <c r="E2" s="115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hidden="1">
      <c r="A3" s="46"/>
      <c r="B3" s="1146" t="s">
        <v>388</v>
      </c>
      <c r="C3" s="1147"/>
      <c r="D3" s="1147"/>
      <c r="E3" s="11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hidden="1">
      <c r="A4" s="46"/>
      <c r="B4" s="1146" t="s">
        <v>389</v>
      </c>
      <c r="C4" s="1147"/>
      <c r="D4" s="1147"/>
      <c r="E4" s="114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hidden="1">
      <c r="A5" s="46"/>
      <c r="B5" s="1152" t="s">
        <v>387</v>
      </c>
      <c r="C5" s="1153"/>
      <c r="D5" s="1153"/>
      <c r="E5" s="115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idden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"/>
      <c r="R6" s="3"/>
      <c r="S6" s="3"/>
      <c r="T6" s="3"/>
      <c r="U6" s="3"/>
    </row>
    <row r="7" spans="1:21" hidden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"/>
      <c r="R7" s="3"/>
      <c r="S7" s="3"/>
      <c r="T7" s="3"/>
      <c r="U7" s="3"/>
    </row>
    <row r="8" spans="1:21" hidden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3"/>
      <c r="R8" s="3"/>
      <c r="S8" s="3"/>
      <c r="T8" s="3"/>
      <c r="U8" s="3"/>
    </row>
    <row r="9" spans="1:2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96"/>
      <c r="R9" s="96"/>
      <c r="S9" s="96"/>
      <c r="T9" s="96"/>
      <c r="U9" s="97"/>
    </row>
    <row r="10" spans="1:21">
      <c r="A10" s="13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"/>
      <c r="R10" s="5"/>
      <c r="S10" s="5"/>
      <c r="T10" s="5"/>
      <c r="U10" s="91"/>
    </row>
    <row r="11" spans="1:21">
      <c r="A11" s="13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"/>
      <c r="R11" s="5"/>
      <c r="S11" s="5"/>
      <c r="T11" s="5"/>
      <c r="U11" s="91"/>
    </row>
    <row r="12" spans="1:21">
      <c r="A12" s="13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"/>
      <c r="R12" s="5"/>
      <c r="S12" s="5"/>
      <c r="T12" s="5"/>
      <c r="U12" s="91"/>
    </row>
    <row r="13" spans="1:21">
      <c r="A13" s="13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"/>
      <c r="R13" s="5"/>
      <c r="S13" s="5"/>
      <c r="T13" s="5"/>
      <c r="U13" s="91"/>
    </row>
    <row r="14" spans="1:21">
      <c r="A14" s="13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"/>
      <c r="R14" s="5"/>
      <c r="S14" s="5"/>
      <c r="T14" s="5"/>
      <c r="U14" s="91"/>
    </row>
    <row r="15" spans="1:21">
      <c r="A15" s="13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"/>
      <c r="R15" s="5"/>
      <c r="S15" s="5"/>
      <c r="T15" s="5"/>
      <c r="U15" s="91"/>
    </row>
    <row r="16" spans="1:21">
      <c r="A16" s="13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"/>
      <c r="R16" s="5"/>
      <c r="S16" s="5"/>
      <c r="T16" s="5"/>
      <c r="U16" s="91"/>
    </row>
    <row r="17" spans="1:21">
      <c r="A17" s="13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"/>
      <c r="R17" s="5"/>
      <c r="S17" s="5"/>
      <c r="T17" s="5"/>
      <c r="U17" s="91"/>
    </row>
    <row r="18" spans="1:21">
      <c r="A18" s="13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"/>
      <c r="R18" s="5"/>
      <c r="S18" s="5"/>
      <c r="T18" s="5"/>
      <c r="U18" s="91"/>
    </row>
    <row r="19" spans="1:21">
      <c r="A19" s="13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"/>
      <c r="R19" s="5"/>
      <c r="S19" s="5"/>
      <c r="T19" s="5"/>
      <c r="U19" s="91"/>
    </row>
    <row r="20" spans="1:21">
      <c r="A20" s="13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"/>
      <c r="R20" s="5"/>
      <c r="S20" s="5"/>
      <c r="T20" s="5"/>
      <c r="U20" s="91"/>
    </row>
    <row r="21" spans="1:21">
      <c r="A21" s="13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"/>
      <c r="R21" s="5"/>
      <c r="S21" s="5"/>
      <c r="T21" s="5"/>
      <c r="U21" s="91"/>
    </row>
    <row r="22" spans="1:21">
      <c r="A22" s="13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"/>
      <c r="R22" s="5"/>
      <c r="S22" s="5"/>
      <c r="T22" s="5"/>
      <c r="U22" s="91"/>
    </row>
    <row r="23" spans="1:21">
      <c r="A23" s="13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"/>
      <c r="R23" s="5"/>
      <c r="S23" s="5"/>
      <c r="T23" s="5"/>
      <c r="U23" s="91"/>
    </row>
    <row r="24" spans="1:21">
      <c r="A24" s="13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"/>
      <c r="R24" s="5"/>
      <c r="S24" s="5"/>
      <c r="T24" s="5"/>
      <c r="U24" s="91"/>
    </row>
    <row r="25" spans="1:21">
      <c r="A25" s="13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"/>
      <c r="R25" s="5"/>
      <c r="S25" s="5"/>
      <c r="T25" s="5"/>
      <c r="U25" s="91"/>
    </row>
    <row r="26" spans="1:21">
      <c r="A26" s="13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"/>
      <c r="R26" s="5"/>
      <c r="S26" s="5"/>
      <c r="T26" s="5"/>
      <c r="U26" s="91"/>
    </row>
    <row r="27" spans="1:21">
      <c r="A27" s="13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"/>
      <c r="R27" s="5"/>
      <c r="S27" s="5"/>
      <c r="T27" s="5"/>
      <c r="U27" s="91"/>
    </row>
    <row r="28" spans="1:21">
      <c r="A28" s="13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"/>
      <c r="R28" s="5"/>
      <c r="S28" s="5"/>
      <c r="T28" s="5"/>
      <c r="U28" s="91"/>
    </row>
    <row r="29" spans="1:21">
      <c r="A29" s="13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"/>
      <c r="R29" s="5"/>
      <c r="S29" s="5"/>
      <c r="T29" s="5"/>
      <c r="U29" s="91"/>
    </row>
    <row r="30" spans="1:21">
      <c r="A30" s="13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"/>
      <c r="R30" s="5"/>
      <c r="S30" s="5"/>
      <c r="T30" s="5"/>
      <c r="U30" s="91"/>
    </row>
    <row r="31" spans="1:21">
      <c r="A31" s="13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"/>
      <c r="R31" s="5"/>
      <c r="S31" s="5"/>
      <c r="T31" s="5"/>
      <c r="U31" s="91"/>
    </row>
    <row r="32" spans="1:21">
      <c r="A32" s="13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"/>
      <c r="R32" s="5"/>
      <c r="S32" s="5"/>
      <c r="T32" s="5"/>
      <c r="U32" s="91"/>
    </row>
    <row r="33" spans="1:21">
      <c r="A33" s="13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"/>
      <c r="R33" s="5"/>
      <c r="S33" s="5"/>
      <c r="T33" s="5"/>
      <c r="U33" s="91"/>
    </row>
    <row r="34" spans="1:21">
      <c r="A34" s="13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"/>
      <c r="R34" s="5"/>
      <c r="S34" s="5"/>
      <c r="T34" s="5"/>
      <c r="U34" s="91"/>
    </row>
    <row r="35" spans="1:21">
      <c r="A35" s="13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"/>
      <c r="R35" s="5"/>
      <c r="S35" s="5"/>
      <c r="T35" s="5"/>
      <c r="U35" s="91"/>
    </row>
    <row r="36" spans="1:21">
      <c r="A36" s="13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"/>
      <c r="R36" s="5"/>
      <c r="S36" s="5"/>
      <c r="T36" s="5"/>
      <c r="U36" s="91"/>
    </row>
    <row r="37" spans="1:21">
      <c r="A37" s="13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"/>
      <c r="R37" s="5"/>
      <c r="S37" s="5"/>
      <c r="T37" s="5"/>
      <c r="U37" s="91"/>
    </row>
    <row r="38" spans="1:21">
      <c r="A38" s="13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"/>
      <c r="R38" s="5"/>
      <c r="S38" s="5"/>
      <c r="T38" s="5"/>
      <c r="U38" s="91"/>
    </row>
    <row r="39" spans="1:21">
      <c r="A39" s="13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"/>
      <c r="R39" s="5"/>
      <c r="S39" s="5"/>
      <c r="T39" s="5"/>
      <c r="U39" s="91"/>
    </row>
    <row r="40" spans="1:21">
      <c r="A40" s="13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"/>
      <c r="R40" s="5"/>
      <c r="S40" s="5"/>
      <c r="T40" s="5"/>
      <c r="U40" s="91"/>
    </row>
    <row r="41" spans="1:21" ht="99.95" customHeight="1">
      <c r="A41" s="13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"/>
      <c r="R41" s="5"/>
      <c r="S41" s="5"/>
      <c r="T41" s="5"/>
      <c r="U41" s="91"/>
    </row>
    <row r="42" spans="1:21" ht="69.95" customHeight="1">
      <c r="A42" s="13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"/>
      <c r="R42" s="5"/>
      <c r="S42" s="5"/>
      <c r="T42" s="5"/>
      <c r="U42" s="91"/>
    </row>
    <row r="43" spans="1:21">
      <c r="A43" s="13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91"/>
    </row>
    <row r="44" spans="1:21">
      <c r="A44" s="9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91"/>
    </row>
    <row r="45" spans="1:21">
      <c r="A45" s="9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91"/>
    </row>
    <row r="46" spans="1:21">
      <c r="A46" s="9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91"/>
    </row>
    <row r="47" spans="1:21">
      <c r="A47" s="9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91"/>
    </row>
    <row r="48" spans="1:21">
      <c r="A48" s="14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5"/>
      <c r="N48" s="5"/>
      <c r="O48" s="5"/>
      <c r="P48" s="5"/>
      <c r="Q48" s="5"/>
      <c r="R48" s="5"/>
      <c r="S48" s="5"/>
      <c r="T48" s="5"/>
      <c r="U48" s="91"/>
    </row>
    <row r="49" spans="1:21" ht="15.75" hidden="1">
      <c r="A49" s="141"/>
      <c r="B49" s="85" t="s">
        <v>357</v>
      </c>
      <c r="C49" s="85"/>
      <c r="D49" s="86" t="s">
        <v>358</v>
      </c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5"/>
      <c r="P49" s="5"/>
      <c r="Q49" s="5"/>
      <c r="R49" s="5"/>
      <c r="S49" s="5"/>
      <c r="T49" s="5"/>
      <c r="U49" s="91"/>
    </row>
    <row r="50" spans="1:21" ht="13.5" hidden="1" thickBot="1">
      <c r="A50" s="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3"/>
      <c r="O50" s="5"/>
      <c r="P50" s="5"/>
      <c r="Q50" s="5"/>
      <c r="R50" s="5"/>
      <c r="S50" s="5"/>
      <c r="T50" s="5"/>
      <c r="U50" s="91"/>
    </row>
    <row r="51" spans="1:21" ht="15.75" hidden="1" thickBot="1">
      <c r="A51" s="68"/>
      <c r="B51" s="4" t="str">
        <f>+INI!G15</f>
        <v>Enero</v>
      </c>
      <c r="C51" s="47" t="str">
        <f>+G60</f>
        <v>Febrero</v>
      </c>
      <c r="D51" s="47" t="str">
        <f>+G61</f>
        <v>Marzo</v>
      </c>
      <c r="E51" s="47" t="str">
        <f>+G62</f>
        <v>Abril</v>
      </c>
      <c r="F51" s="47" t="str">
        <f>+G63</f>
        <v>Mayo</v>
      </c>
      <c r="G51" s="47" t="str">
        <f>+G64</f>
        <v>Junio</v>
      </c>
      <c r="H51" s="47" t="str">
        <f>+G65</f>
        <v>Julio</v>
      </c>
      <c r="I51" s="47" t="str">
        <f>+G66</f>
        <v>Agosto</v>
      </c>
      <c r="J51" s="47" t="str">
        <f>+G67</f>
        <v>Septiembre</v>
      </c>
      <c r="K51" s="47" t="str">
        <f>+G68</f>
        <v>Octubre</v>
      </c>
      <c r="L51" s="47" t="str">
        <f>+G69</f>
        <v>Noviembre</v>
      </c>
      <c r="M51" s="48" t="str">
        <f>+G70</f>
        <v>Diciembre</v>
      </c>
      <c r="N51" s="43"/>
      <c r="O51" s="5"/>
      <c r="P51" s="5"/>
      <c r="Q51" s="5"/>
      <c r="R51" s="5"/>
      <c r="S51" s="5"/>
      <c r="T51" s="5"/>
      <c r="U51" s="91"/>
    </row>
    <row r="52" spans="1:21" hidden="1">
      <c r="A52" s="68"/>
      <c r="B52" s="49" t="s">
        <v>359</v>
      </c>
      <c r="C52" s="4" t="s">
        <v>360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3"/>
      <c r="O52" s="5"/>
      <c r="P52" s="5"/>
      <c r="Q52" s="5"/>
      <c r="R52" s="5"/>
      <c r="S52" s="5"/>
      <c r="T52" s="5"/>
      <c r="U52" s="91"/>
    </row>
    <row r="53" spans="1:21" hidden="1">
      <c r="A53" s="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3"/>
      <c r="O53" s="5"/>
      <c r="P53" s="5"/>
      <c r="Q53" s="5"/>
      <c r="R53" s="5"/>
      <c r="S53" s="5"/>
      <c r="T53" s="5"/>
      <c r="U53" s="91"/>
    </row>
    <row r="54" spans="1:21" hidden="1">
      <c r="A54" s="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3"/>
      <c r="O54" s="5"/>
      <c r="P54" s="5"/>
      <c r="Q54" s="5"/>
      <c r="R54" s="5"/>
      <c r="S54" s="5"/>
      <c r="T54" s="5"/>
      <c r="U54" s="91"/>
    </row>
    <row r="55" spans="1:21" hidden="1">
      <c r="A55" s="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3"/>
      <c r="O55" s="5"/>
      <c r="P55" s="5"/>
      <c r="Q55" s="5"/>
      <c r="R55" s="5"/>
      <c r="S55" s="5"/>
      <c r="T55" s="5"/>
      <c r="U55" s="91"/>
    </row>
    <row r="56" spans="1:21" hidden="1">
      <c r="A56" s="142"/>
      <c r="B56" s="4" t="s">
        <v>361</v>
      </c>
      <c r="C56" s="4"/>
      <c r="D56" s="1155" t="s">
        <v>362</v>
      </c>
      <c r="E56" s="1156"/>
      <c r="F56" s="4"/>
      <c r="G56" s="4"/>
      <c r="H56" s="4"/>
      <c r="I56" s="4"/>
      <c r="J56" s="4"/>
      <c r="K56" s="4"/>
      <c r="L56" s="4"/>
      <c r="M56" s="4"/>
      <c r="N56" s="43"/>
      <c r="O56" s="5"/>
      <c r="P56" s="5"/>
      <c r="Q56" s="5"/>
      <c r="R56" s="5"/>
      <c r="S56" s="5"/>
      <c r="T56" s="5"/>
      <c r="U56" s="91"/>
    </row>
    <row r="57" spans="1:21" hidden="1">
      <c r="A57" s="142"/>
      <c r="B57" s="4"/>
      <c r="C57" s="4"/>
      <c r="D57" s="50"/>
      <c r="E57" s="1142" t="s">
        <v>363</v>
      </c>
      <c r="F57" s="1142"/>
      <c r="G57" s="1142"/>
      <c r="H57" s="1143"/>
      <c r="I57" s="49"/>
      <c r="J57" s="49"/>
      <c r="K57" s="49"/>
      <c r="L57" s="49"/>
      <c r="M57" s="49"/>
      <c r="N57" s="88"/>
      <c r="O57" s="5"/>
      <c r="P57" s="5"/>
      <c r="Q57" s="5"/>
      <c r="R57" s="5"/>
      <c r="S57" s="5"/>
      <c r="T57" s="5"/>
      <c r="U57" s="91"/>
    </row>
    <row r="58" spans="1:21" hidden="1">
      <c r="A58" s="68"/>
      <c r="B58" s="49" t="s">
        <v>364</v>
      </c>
      <c r="C58" s="4"/>
      <c r="D58" s="51" t="s">
        <v>365</v>
      </c>
      <c r="E58" s="4" t="s">
        <v>366</v>
      </c>
      <c r="F58" s="19"/>
      <c r="G58" s="4"/>
      <c r="H58" s="43"/>
      <c r="I58" s="4"/>
      <c r="J58" s="4"/>
      <c r="K58" s="19"/>
      <c r="L58" s="19"/>
      <c r="M58" s="4"/>
      <c r="N58" s="43"/>
      <c r="O58" s="5"/>
      <c r="P58" s="5"/>
      <c r="Q58" s="5"/>
      <c r="R58" s="5"/>
      <c r="S58" s="5"/>
      <c r="T58" s="5"/>
      <c r="U58" s="91"/>
    </row>
    <row r="59" spans="1:21" ht="14.25" hidden="1">
      <c r="A59" s="68"/>
      <c r="B59" s="52" t="s">
        <v>368</v>
      </c>
      <c r="C59" s="4"/>
      <c r="D59" s="53">
        <v>1</v>
      </c>
      <c r="E59" s="53" t="str">
        <f t="shared" ref="E59:E70" si="0">B59</f>
        <v>Enero</v>
      </c>
      <c r="F59" s="4">
        <f>IF(G$59=$B$59,1,0)+IF(G$59=$B$60,2,0)+IF(G$59=$B$61,3,0)+IF(G$59=$B$62,4,0)+IF(G$59=$B$63,5,0)+IF(G$59=$B$64,6,0)+IF(G$59=$B$65,7,0)+IF(G$59=$B$66,8,0)+IF(G$59=$B$67,9,0)+IF(G$59=$B$68,10,0)+IF(G$59=$B$69,11,0)+IF(G$59=$B$70,12,0)</f>
        <v>1</v>
      </c>
      <c r="G59" s="49" t="str">
        <f>INI!$G$15</f>
        <v>Enero</v>
      </c>
      <c r="H59" s="43"/>
      <c r="I59" s="4"/>
      <c r="J59" s="4"/>
      <c r="K59" s="4"/>
      <c r="L59" s="4"/>
      <c r="M59" s="4"/>
      <c r="N59" s="43"/>
      <c r="O59" s="5"/>
      <c r="P59" s="5"/>
      <c r="Q59" s="5"/>
      <c r="R59" s="5"/>
      <c r="S59" s="5"/>
      <c r="T59" s="5"/>
      <c r="U59" s="91"/>
    </row>
    <row r="60" spans="1:21" ht="14.25" hidden="1">
      <c r="A60" s="68"/>
      <c r="B60" s="52" t="s">
        <v>369</v>
      </c>
      <c r="C60" s="4"/>
      <c r="D60" s="54">
        <v>2</v>
      </c>
      <c r="E60" s="54" t="str">
        <f t="shared" si="0"/>
        <v>Febrero</v>
      </c>
      <c r="F60" s="4">
        <f>IF(F59=12,1,F59+1)</f>
        <v>2</v>
      </c>
      <c r="G60" s="4" t="str">
        <f t="shared" ref="G60:G70" si="1">LOOKUP(F60,NUMES,BUSCARMES)</f>
        <v>Febrero</v>
      </c>
      <c r="H60" s="43"/>
      <c r="I60" s="4"/>
      <c r="J60" s="4"/>
      <c r="K60" s="19"/>
      <c r="L60" s="4"/>
      <c r="M60" s="4"/>
      <c r="N60" s="43"/>
      <c r="O60" s="5"/>
      <c r="P60" s="5"/>
      <c r="Q60" s="5"/>
      <c r="R60" s="5"/>
      <c r="S60" s="5"/>
      <c r="T60" s="5"/>
      <c r="U60" s="91"/>
    </row>
    <row r="61" spans="1:21" ht="14.25" hidden="1">
      <c r="A61" s="68"/>
      <c r="B61" s="52" t="s">
        <v>370</v>
      </c>
      <c r="C61" s="4"/>
      <c r="D61" s="54">
        <v>3</v>
      </c>
      <c r="E61" s="54" t="str">
        <f t="shared" si="0"/>
        <v>Marzo</v>
      </c>
      <c r="F61" s="4">
        <f>IF(F60=12,1,F60+1)</f>
        <v>3</v>
      </c>
      <c r="G61" s="4" t="str">
        <f t="shared" si="1"/>
        <v>Marzo</v>
      </c>
      <c r="H61" s="43"/>
      <c r="I61" s="4"/>
      <c r="J61" s="4"/>
      <c r="K61" s="4"/>
      <c r="L61" s="4"/>
      <c r="M61" s="4"/>
      <c r="N61" s="43"/>
      <c r="O61" s="5"/>
      <c r="P61" s="5"/>
      <c r="Q61" s="5"/>
      <c r="R61" s="5"/>
      <c r="S61" s="5"/>
      <c r="T61" s="5"/>
      <c r="U61" s="91"/>
    </row>
    <row r="62" spans="1:21" ht="14.25" hidden="1">
      <c r="A62" s="68"/>
      <c r="B62" s="52" t="s">
        <v>371</v>
      </c>
      <c r="C62" s="4"/>
      <c r="D62" s="54">
        <v>4</v>
      </c>
      <c r="E62" s="54" t="str">
        <f t="shared" si="0"/>
        <v>Abril</v>
      </c>
      <c r="F62" s="4">
        <f t="shared" ref="F62:F70" si="2">IF(F61=12,1,F61+1)</f>
        <v>4</v>
      </c>
      <c r="G62" s="4" t="str">
        <f t="shared" si="1"/>
        <v>Abril</v>
      </c>
      <c r="H62" s="43"/>
      <c r="I62" s="4"/>
      <c r="J62" s="4"/>
      <c r="K62" s="19"/>
      <c r="L62" s="4"/>
      <c r="M62" s="4"/>
      <c r="N62" s="43"/>
      <c r="O62" s="5"/>
      <c r="P62" s="5"/>
      <c r="Q62" s="5"/>
      <c r="R62" s="5"/>
      <c r="S62" s="5"/>
      <c r="T62" s="5"/>
      <c r="U62" s="91"/>
    </row>
    <row r="63" spans="1:21" ht="14.25" hidden="1">
      <c r="A63" s="68"/>
      <c r="B63" s="52" t="s">
        <v>372</v>
      </c>
      <c r="C63" s="4"/>
      <c r="D63" s="54">
        <v>5</v>
      </c>
      <c r="E63" s="54" t="str">
        <f t="shared" si="0"/>
        <v>Mayo</v>
      </c>
      <c r="F63" s="4">
        <f t="shared" si="2"/>
        <v>5</v>
      </c>
      <c r="G63" s="4" t="str">
        <f t="shared" si="1"/>
        <v>Mayo</v>
      </c>
      <c r="H63" s="43"/>
      <c r="I63" s="4"/>
      <c r="J63" s="4"/>
      <c r="K63" s="4"/>
      <c r="L63" s="4"/>
      <c r="M63" s="4"/>
      <c r="N63" s="43"/>
      <c r="O63" s="5"/>
      <c r="P63" s="5"/>
      <c r="Q63" s="5"/>
      <c r="R63" s="5"/>
      <c r="S63" s="5"/>
      <c r="T63" s="5"/>
      <c r="U63" s="91"/>
    </row>
    <row r="64" spans="1:21" ht="14.25" hidden="1">
      <c r="A64" s="68"/>
      <c r="B64" s="52" t="s">
        <v>373</v>
      </c>
      <c r="C64" s="4"/>
      <c r="D64" s="54">
        <v>6</v>
      </c>
      <c r="E64" s="54" t="str">
        <f t="shared" si="0"/>
        <v>Junio</v>
      </c>
      <c r="F64" s="4">
        <f t="shared" si="2"/>
        <v>6</v>
      </c>
      <c r="G64" s="4" t="str">
        <f t="shared" si="1"/>
        <v>Junio</v>
      </c>
      <c r="H64" s="43"/>
      <c r="I64" s="4"/>
      <c r="J64" s="4"/>
      <c r="K64" s="4"/>
      <c r="L64" s="4"/>
      <c r="M64" s="4"/>
      <c r="N64" s="43"/>
      <c r="O64" s="5"/>
      <c r="P64" s="5"/>
      <c r="Q64" s="5"/>
      <c r="R64" s="5"/>
      <c r="S64" s="5"/>
      <c r="T64" s="5"/>
      <c r="U64" s="91"/>
    </row>
    <row r="65" spans="1:21" ht="14.25" hidden="1">
      <c r="A65" s="68"/>
      <c r="B65" s="52" t="s">
        <v>374</v>
      </c>
      <c r="C65" s="4"/>
      <c r="D65" s="54">
        <v>7</v>
      </c>
      <c r="E65" s="54" t="str">
        <f t="shared" si="0"/>
        <v>Julio</v>
      </c>
      <c r="F65" s="4">
        <f t="shared" si="2"/>
        <v>7</v>
      </c>
      <c r="G65" s="4" t="str">
        <f t="shared" si="1"/>
        <v>Julio</v>
      </c>
      <c r="H65" s="43"/>
      <c r="I65" s="4"/>
      <c r="J65" s="4"/>
      <c r="K65" s="4"/>
      <c r="L65" s="4"/>
      <c r="M65" s="4"/>
      <c r="N65" s="43"/>
      <c r="O65" s="5"/>
      <c r="P65" s="5"/>
      <c r="Q65" s="5"/>
      <c r="R65" s="5"/>
      <c r="S65" s="5"/>
      <c r="T65" s="5"/>
      <c r="U65" s="91"/>
    </row>
    <row r="66" spans="1:21" ht="14.25" hidden="1">
      <c r="A66" s="68"/>
      <c r="B66" s="52" t="s">
        <v>375</v>
      </c>
      <c r="C66" s="4"/>
      <c r="D66" s="54">
        <v>8</v>
      </c>
      <c r="E66" s="54" t="str">
        <f t="shared" si="0"/>
        <v>Agosto</v>
      </c>
      <c r="F66" s="4">
        <f t="shared" si="2"/>
        <v>8</v>
      </c>
      <c r="G66" s="4" t="str">
        <f t="shared" si="1"/>
        <v>Agosto</v>
      </c>
      <c r="H66" s="43"/>
      <c r="I66" s="4"/>
      <c r="J66" s="4"/>
      <c r="K66" s="4"/>
      <c r="L66" s="4"/>
      <c r="M66" s="4"/>
      <c r="N66" s="43"/>
      <c r="O66" s="5"/>
      <c r="P66" s="5"/>
      <c r="Q66" s="5"/>
      <c r="R66" s="5"/>
      <c r="S66" s="5"/>
      <c r="T66" s="5"/>
      <c r="U66" s="91"/>
    </row>
    <row r="67" spans="1:21" ht="14.25" hidden="1">
      <c r="A67" s="68"/>
      <c r="B67" s="52" t="s">
        <v>376</v>
      </c>
      <c r="C67" s="4"/>
      <c r="D67" s="54">
        <v>9</v>
      </c>
      <c r="E67" s="54" t="str">
        <f t="shared" si="0"/>
        <v>Septiembre</v>
      </c>
      <c r="F67" s="4">
        <f t="shared" si="2"/>
        <v>9</v>
      </c>
      <c r="G67" s="4" t="str">
        <f t="shared" si="1"/>
        <v>Septiembre</v>
      </c>
      <c r="H67" s="43"/>
      <c r="I67" s="4"/>
      <c r="J67" s="4"/>
      <c r="K67" s="4"/>
      <c r="L67" s="4"/>
      <c r="M67" s="4"/>
      <c r="N67" s="43"/>
      <c r="O67" s="5"/>
      <c r="P67" s="5"/>
      <c r="Q67" s="5"/>
      <c r="R67" s="5"/>
      <c r="S67" s="5"/>
      <c r="T67" s="5"/>
      <c r="U67" s="91"/>
    </row>
    <row r="68" spans="1:21" ht="14.25" hidden="1">
      <c r="A68" s="68"/>
      <c r="B68" s="52" t="s">
        <v>377</v>
      </c>
      <c r="C68" s="4"/>
      <c r="D68" s="54">
        <v>10</v>
      </c>
      <c r="E68" s="54" t="str">
        <f t="shared" si="0"/>
        <v>Octubre</v>
      </c>
      <c r="F68" s="4">
        <f t="shared" si="2"/>
        <v>10</v>
      </c>
      <c r="G68" s="4" t="str">
        <f t="shared" si="1"/>
        <v>Octubre</v>
      </c>
      <c r="H68" s="43"/>
      <c r="I68" s="4"/>
      <c r="J68" s="4"/>
      <c r="K68" s="4"/>
      <c r="L68" s="4"/>
      <c r="M68" s="4"/>
      <c r="N68" s="43"/>
      <c r="O68" s="5"/>
      <c r="P68" s="5"/>
      <c r="Q68" s="5"/>
      <c r="R68" s="5"/>
      <c r="S68" s="5"/>
      <c r="T68" s="5"/>
      <c r="U68" s="91"/>
    </row>
    <row r="69" spans="1:21" ht="14.25" hidden="1">
      <c r="A69" s="142"/>
      <c r="B69" s="52" t="s">
        <v>378</v>
      </c>
      <c r="C69" s="4"/>
      <c r="D69" s="54">
        <v>11</v>
      </c>
      <c r="E69" s="54" t="str">
        <f t="shared" si="0"/>
        <v>Noviembre</v>
      </c>
      <c r="F69" s="4">
        <f t="shared" si="2"/>
        <v>11</v>
      </c>
      <c r="G69" s="4" t="str">
        <f t="shared" si="1"/>
        <v>Noviembre</v>
      </c>
      <c r="H69" s="43"/>
      <c r="I69" s="4"/>
      <c r="J69" s="4"/>
      <c r="K69" s="4"/>
      <c r="L69" s="4"/>
      <c r="M69" s="4"/>
      <c r="N69" s="43"/>
      <c r="O69" s="5"/>
      <c r="P69" s="5"/>
      <c r="Q69" s="5"/>
      <c r="R69" s="5"/>
      <c r="S69" s="5"/>
      <c r="T69" s="5"/>
      <c r="U69" s="91"/>
    </row>
    <row r="70" spans="1:21" ht="14.25" hidden="1">
      <c r="A70" s="142"/>
      <c r="B70" s="52" t="s">
        <v>379</v>
      </c>
      <c r="C70" s="4"/>
      <c r="D70" s="55">
        <v>12</v>
      </c>
      <c r="E70" s="55" t="str">
        <f t="shared" si="0"/>
        <v>Diciembre</v>
      </c>
      <c r="F70" s="44">
        <f t="shared" si="2"/>
        <v>12</v>
      </c>
      <c r="G70" s="44" t="str">
        <f t="shared" si="1"/>
        <v>Diciembre</v>
      </c>
      <c r="H70" s="45"/>
      <c r="I70" s="4"/>
      <c r="J70" s="4"/>
      <c r="K70" s="4"/>
      <c r="L70" s="4"/>
      <c r="M70" s="4"/>
      <c r="N70" s="43"/>
      <c r="O70" s="5"/>
      <c r="P70" s="5"/>
      <c r="Q70" s="5"/>
      <c r="R70" s="5"/>
      <c r="S70" s="5"/>
      <c r="T70" s="5"/>
      <c r="U70" s="91"/>
    </row>
    <row r="71" spans="1:21" hidden="1">
      <c r="A71" s="68"/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3"/>
      <c r="O71" s="5"/>
      <c r="P71" s="5"/>
      <c r="Q71" s="5"/>
      <c r="R71" s="5"/>
      <c r="S71" s="5"/>
      <c r="T71" s="5"/>
      <c r="U71" s="91"/>
    </row>
    <row r="72" spans="1:21" hidden="1">
      <c r="A72" s="68"/>
      <c r="B72" s="4"/>
      <c r="C72" s="56" t="str">
        <f t="shared" ref="C72:N72" si="3">B51</f>
        <v>Enero</v>
      </c>
      <c r="D72" s="57" t="str">
        <f t="shared" si="3"/>
        <v>Febrero</v>
      </c>
      <c r="E72" s="57" t="str">
        <f t="shared" si="3"/>
        <v>Marzo</v>
      </c>
      <c r="F72" s="57" t="str">
        <f t="shared" si="3"/>
        <v>Abril</v>
      </c>
      <c r="G72" s="57" t="str">
        <f t="shared" si="3"/>
        <v>Mayo</v>
      </c>
      <c r="H72" s="57" t="str">
        <f t="shared" si="3"/>
        <v>Junio</v>
      </c>
      <c r="I72" s="57" t="str">
        <f t="shared" si="3"/>
        <v>Julio</v>
      </c>
      <c r="J72" s="57" t="str">
        <f t="shared" si="3"/>
        <v>Agosto</v>
      </c>
      <c r="K72" s="57" t="str">
        <f t="shared" si="3"/>
        <v>Septiembre</v>
      </c>
      <c r="L72" s="57" t="str">
        <f t="shared" si="3"/>
        <v>Octubre</v>
      </c>
      <c r="M72" s="57" t="str">
        <f t="shared" si="3"/>
        <v>Noviembre</v>
      </c>
      <c r="N72" s="58" t="str">
        <f t="shared" si="3"/>
        <v>Diciembre</v>
      </c>
      <c r="O72" s="5"/>
      <c r="P72" s="5"/>
      <c r="Q72" s="5"/>
      <c r="R72" s="5"/>
      <c r="S72" s="5"/>
      <c r="T72" s="5"/>
      <c r="U72" s="91"/>
    </row>
    <row r="73" spans="1:21" ht="20.25" hidden="1">
      <c r="A73" s="68"/>
      <c r="B73" s="4"/>
      <c r="C73" s="9">
        <f>INI!$G$13</f>
        <v>2025</v>
      </c>
      <c r="D73" s="1144" t="str">
        <f>INI!$G$11</f>
        <v>MiEMPRESA</v>
      </c>
      <c r="E73" s="1144"/>
      <c r="F73" s="1145"/>
      <c r="G73" s="4"/>
      <c r="H73" s="4"/>
      <c r="I73" s="4"/>
      <c r="J73" s="4"/>
      <c r="K73" s="4"/>
      <c r="L73" s="4"/>
      <c r="M73" s="4"/>
      <c r="N73" s="43"/>
      <c r="O73" s="5"/>
      <c r="P73" s="5"/>
      <c r="Q73" s="5"/>
      <c r="R73" s="5"/>
      <c r="S73" s="5"/>
      <c r="T73" s="5"/>
      <c r="U73" s="91"/>
    </row>
    <row r="74" spans="1:21" hidden="1">
      <c r="A74" s="1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5"/>
      <c r="P74" s="5"/>
      <c r="Q74" s="5"/>
      <c r="R74" s="5"/>
      <c r="S74" s="5"/>
      <c r="T74" s="5"/>
      <c r="U74" s="91"/>
    </row>
    <row r="75" spans="1:21">
      <c r="A75" s="9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91"/>
    </row>
    <row r="76" spans="1:21">
      <c r="A76" s="9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91"/>
    </row>
    <row r="77" spans="1:21">
      <c r="A77" s="9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91"/>
    </row>
    <row r="78" spans="1:21">
      <c r="A78" s="10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4"/>
    </row>
  </sheetData>
  <sheetProtection password="F885" sheet="1" objects="1" scenarios="1"/>
  <mergeCells count="7">
    <mergeCell ref="E57:H57"/>
    <mergeCell ref="D73:F73"/>
    <mergeCell ref="B4:E4"/>
    <mergeCell ref="B2:E2"/>
    <mergeCell ref="B3:E3"/>
    <mergeCell ref="B5:E5"/>
    <mergeCell ref="D56:E56"/>
  </mergeCells>
  <phoneticPr fontId="2" type="noConversion"/>
  <pageMargins left="0.75" right="0.75" top="1" bottom="1" header="0" footer="0"/>
  <pageSetup paperSize="9" orientation="portrait" horizontalDpi="4294967292" verticalDpi="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enableFormatConditionsCalculation="0">
    <tabColor indexed="16"/>
    <pageSetUpPr fitToPage="1"/>
  </sheetPr>
  <dimension ref="A1:BS282"/>
  <sheetViews>
    <sheetView showGridLines="0" showRowColHeaders="0" showZeros="0" showOutlineSymbols="0" zoomScale="75" zoomScaleNormal="75" workbookViewId="0">
      <pane xSplit="6" ySplit="10" topLeftCell="G11" activePane="bottomRight" state="frozen"/>
      <selection pane="topRight" activeCell="E1" sqref="E1"/>
      <selection pane="bottomLeft" activeCell="A5" sqref="A5"/>
      <selection pane="bottomRight" activeCell="A11" sqref="A11:A171"/>
    </sheetView>
  </sheetViews>
  <sheetFormatPr baseColWidth="10" defaultRowHeight="12.75"/>
  <cols>
    <col min="1" max="1" width="11.42578125" hidden="1" customWidth="1"/>
    <col min="2" max="2" width="2.7109375" customWidth="1"/>
    <col min="3" max="3" width="1.7109375" customWidth="1"/>
    <col min="4" max="4" width="1.42578125" customWidth="1"/>
    <col min="5" max="5" width="3.140625" customWidth="1"/>
    <col min="6" max="6" width="22.7109375" customWidth="1"/>
    <col min="7" max="7" width="14.85546875" customWidth="1"/>
    <col min="8" max="8" width="13.140625" customWidth="1"/>
    <col min="9" max="9" width="16.42578125" customWidth="1"/>
    <col min="10" max="13" width="12.7109375" customWidth="1"/>
    <col min="14" max="14" width="14.85546875" customWidth="1"/>
    <col min="15" max="15" width="13.42578125" customWidth="1"/>
    <col min="16" max="16" width="14.5703125" customWidth="1"/>
    <col min="17" max="17" width="14" customWidth="1"/>
    <col min="18" max="18" width="12.7109375" customWidth="1"/>
    <col min="19" max="19" width="16.5703125" customWidth="1"/>
    <col min="20" max="20" width="4.7109375" customWidth="1"/>
    <col min="21" max="21" width="1.7109375" customWidth="1"/>
    <col min="22" max="26" width="11.42578125" style="73"/>
    <col min="27" max="27" width="3.5703125" style="73" customWidth="1"/>
    <col min="28" max="68" width="11.42578125" style="73"/>
  </cols>
  <sheetData>
    <row r="1" spans="1:71">
      <c r="A1" s="212"/>
      <c r="B1" s="27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91"/>
    </row>
    <row r="2" spans="1:71" ht="16.5" customHeight="1">
      <c r="A2" s="212"/>
      <c r="B2" s="272"/>
      <c r="C2" s="213"/>
      <c r="D2" s="214"/>
      <c r="E2" s="972" t="str">
        <f>INI!$G$11</f>
        <v>MiEMPRESA</v>
      </c>
      <c r="F2" s="972"/>
      <c r="G2" s="974" t="s">
        <v>18</v>
      </c>
      <c r="H2" s="974"/>
      <c r="I2" s="974"/>
      <c r="J2" s="974"/>
      <c r="K2" s="963">
        <f>SB!$C$73</f>
        <v>2025</v>
      </c>
      <c r="L2" s="965"/>
      <c r="M2" s="967" t="s">
        <v>19</v>
      </c>
      <c r="N2" s="967"/>
      <c r="O2" s="215"/>
      <c r="P2" s="215"/>
      <c r="Q2" s="216"/>
      <c r="R2" s="266"/>
      <c r="S2" s="266"/>
      <c r="T2" s="266"/>
      <c r="U2" s="270"/>
      <c r="V2" s="222"/>
      <c r="W2" s="222"/>
      <c r="X2" s="222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91"/>
    </row>
    <row r="3" spans="1:71" ht="16.5" customHeight="1">
      <c r="A3" s="212"/>
      <c r="B3" s="272"/>
      <c r="C3" s="799"/>
      <c r="D3" s="724"/>
      <c r="E3" s="973"/>
      <c r="F3" s="973"/>
      <c r="G3" s="975"/>
      <c r="H3" s="975"/>
      <c r="I3" s="975"/>
      <c r="J3" s="975"/>
      <c r="K3" s="964"/>
      <c r="L3" s="966"/>
      <c r="M3" s="968"/>
      <c r="N3" s="968"/>
      <c r="O3" s="800"/>
      <c r="P3" s="800"/>
      <c r="Q3" s="415"/>
      <c r="R3" s="188"/>
      <c r="S3" s="188"/>
      <c r="T3" s="188"/>
      <c r="U3" s="223"/>
      <c r="V3" s="222"/>
      <c r="W3" s="222"/>
      <c r="X3" s="188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91"/>
    </row>
    <row r="4" spans="1:71" ht="5.0999999999999996" customHeight="1">
      <c r="A4" s="212"/>
      <c r="B4" s="272"/>
      <c r="C4" s="812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188"/>
      <c r="T4" s="188"/>
      <c r="U4" s="223"/>
      <c r="V4" s="188"/>
      <c r="W4" s="188"/>
      <c r="X4" s="188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91"/>
    </row>
    <row r="5" spans="1:71" ht="5.0999999999999996" customHeight="1">
      <c r="A5" s="212"/>
      <c r="B5" s="272"/>
      <c r="C5" s="149"/>
      <c r="D5" s="804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93"/>
      <c r="R5" s="149"/>
      <c r="S5" s="188"/>
      <c r="T5" s="188"/>
      <c r="U5" s="223"/>
      <c r="V5" s="188"/>
      <c r="W5" s="188"/>
      <c r="X5" s="18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91"/>
    </row>
    <row r="6" spans="1:71" ht="20.25" customHeight="1">
      <c r="A6" s="212"/>
      <c r="B6" s="272"/>
      <c r="C6" s="149"/>
      <c r="D6" s="811"/>
      <c r="E6" s="787"/>
      <c r="F6" s="969" t="s">
        <v>12</v>
      </c>
      <c r="G6" s="970"/>
      <c r="H6" s="970"/>
      <c r="I6" s="971"/>
      <c r="J6" s="787"/>
      <c r="K6" s="789"/>
      <c r="L6" s="791"/>
      <c r="M6" s="792"/>
      <c r="N6" s="792"/>
      <c r="O6" s="786"/>
      <c r="P6" s="786"/>
      <c r="Q6" s="793"/>
      <c r="R6" s="149"/>
      <c r="S6" s="188"/>
      <c r="T6" s="188"/>
      <c r="U6" s="223"/>
      <c r="V6" s="188"/>
      <c r="W6" s="188"/>
      <c r="X6" s="188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91"/>
    </row>
    <row r="7" spans="1:71" ht="15">
      <c r="A7" s="212"/>
      <c r="B7" s="272"/>
      <c r="C7" s="149"/>
      <c r="D7" s="811"/>
      <c r="E7" s="787"/>
      <c r="F7" s="817" t="s">
        <v>23</v>
      </c>
      <c r="G7" s="939">
        <f>+S14</f>
        <v>4512000</v>
      </c>
      <c r="H7" s="941" t="s">
        <v>429</v>
      </c>
      <c r="I7" s="937">
        <f>-G7*G47</f>
        <v>-135360</v>
      </c>
      <c r="J7" s="787"/>
      <c r="K7" s="789"/>
      <c r="L7" s="815"/>
      <c r="M7" s="816"/>
      <c r="N7" s="816"/>
      <c r="O7" s="787"/>
      <c r="P7" s="787"/>
      <c r="Q7" s="794"/>
      <c r="R7" s="149"/>
      <c r="S7" s="188"/>
      <c r="T7" s="188"/>
      <c r="U7" s="223"/>
      <c r="V7" s="188"/>
      <c r="W7" s="188"/>
      <c r="X7" s="188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91"/>
    </row>
    <row r="8" spans="1:71" ht="15">
      <c r="A8" s="212"/>
      <c r="B8" s="272"/>
      <c r="C8" s="149"/>
      <c r="D8" s="811"/>
      <c r="E8" s="787"/>
      <c r="F8" s="818" t="s">
        <v>30</v>
      </c>
      <c r="G8" s="940">
        <f>+S50+S62</f>
        <v>540</v>
      </c>
      <c r="H8" s="942" t="s">
        <v>10</v>
      </c>
      <c r="I8" s="938">
        <f>+I7+G8+G7</f>
        <v>4377180</v>
      </c>
      <c r="J8" s="787"/>
      <c r="K8" s="789"/>
      <c r="L8" s="795"/>
      <c r="M8" s="796"/>
      <c r="N8" s="796"/>
      <c r="O8" s="797"/>
      <c r="P8" s="797"/>
      <c r="Q8" s="798"/>
      <c r="R8" s="149"/>
      <c r="S8" s="188"/>
      <c r="T8" s="188"/>
      <c r="U8" s="223"/>
      <c r="V8" s="188"/>
      <c r="W8" s="188"/>
      <c r="X8" s="188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91"/>
    </row>
    <row r="9" spans="1:71" ht="5.0999999999999996" customHeight="1">
      <c r="A9" s="212"/>
      <c r="B9" s="272"/>
      <c r="C9" s="812"/>
      <c r="D9" s="788"/>
      <c r="E9" s="797"/>
      <c r="F9" s="805"/>
      <c r="G9" s="806"/>
      <c r="H9" s="807"/>
      <c r="I9" s="808"/>
      <c r="J9" s="797"/>
      <c r="K9" s="809"/>
      <c r="L9" s="796"/>
      <c r="M9" s="796"/>
      <c r="N9" s="796"/>
      <c r="O9" s="797"/>
      <c r="P9" s="797"/>
      <c r="Q9" s="798"/>
      <c r="R9" s="530"/>
      <c r="S9" s="262"/>
      <c r="T9" s="262"/>
      <c r="U9" s="223"/>
      <c r="V9" s="188"/>
      <c r="W9" s="188"/>
      <c r="X9" s="188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91"/>
    </row>
    <row r="10" spans="1:71" ht="5.0999999999999996" customHeight="1">
      <c r="A10" s="212"/>
      <c r="B10" s="272"/>
      <c r="C10" s="813"/>
      <c r="D10" s="148"/>
      <c r="E10" s="148"/>
      <c r="F10" s="801"/>
      <c r="G10" s="269"/>
      <c r="H10" s="5"/>
      <c r="I10" s="802"/>
      <c r="J10" s="148"/>
      <c r="K10" s="803"/>
      <c r="L10" s="803"/>
      <c r="M10" s="803"/>
      <c r="N10" s="526"/>
      <c r="O10" s="527"/>
      <c r="P10" s="528"/>
      <c r="Q10" s="528"/>
      <c r="R10" s="584"/>
      <c r="S10" s="276"/>
      <c r="T10" s="810"/>
      <c r="U10" s="223"/>
      <c r="V10" s="188"/>
      <c r="W10" s="188"/>
      <c r="X10" s="188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91"/>
    </row>
    <row r="11" spans="1:71" ht="5.0999999999999996" customHeight="1">
      <c r="A11" s="212"/>
      <c r="B11" s="272"/>
      <c r="C11" s="272"/>
      <c r="D11" s="267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31"/>
      <c r="S11" s="227"/>
      <c r="T11" s="228"/>
      <c r="U11" s="223"/>
      <c r="V11" s="188"/>
      <c r="W11" s="188"/>
      <c r="X11" s="188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1"/>
    </row>
    <row r="12" spans="1:71" ht="5.0999999999999996" customHeight="1">
      <c r="A12" s="212"/>
      <c r="B12" s="272"/>
      <c r="C12" s="272"/>
      <c r="D12" s="229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27"/>
      <c r="T12" s="228"/>
      <c r="U12" s="223"/>
      <c r="V12" s="188"/>
      <c r="W12" s="188"/>
      <c r="X12" s="188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91"/>
    </row>
    <row r="13" spans="1:71" ht="16.5" customHeight="1">
      <c r="A13" s="212"/>
      <c r="B13" s="272"/>
      <c r="C13" s="272"/>
      <c r="D13" s="229"/>
      <c r="E13" s="231"/>
      <c r="F13" s="231"/>
      <c r="G13" s="232" t="str">
        <f>SB!C72</f>
        <v>Enero</v>
      </c>
      <c r="H13" s="232" t="str">
        <f>SB!D72</f>
        <v>Febrero</v>
      </c>
      <c r="I13" s="232" t="str">
        <f>SB!E72</f>
        <v>Marzo</v>
      </c>
      <c r="J13" s="232" t="str">
        <f>SB!F72</f>
        <v>Abril</v>
      </c>
      <c r="K13" s="232" t="str">
        <f>SB!G72</f>
        <v>Mayo</v>
      </c>
      <c r="L13" s="232" t="str">
        <f>SB!H72</f>
        <v>Junio</v>
      </c>
      <c r="M13" s="232" t="str">
        <f>SB!I72</f>
        <v>Julio</v>
      </c>
      <c r="N13" s="232" t="str">
        <f>SB!J72</f>
        <v>Agosto</v>
      </c>
      <c r="O13" s="232" t="str">
        <f>SB!K72</f>
        <v>Septiembre</v>
      </c>
      <c r="P13" s="232" t="str">
        <f>SB!L72</f>
        <v>Octubre</v>
      </c>
      <c r="Q13" s="232" t="str">
        <f>SB!M72</f>
        <v>Noviembre</v>
      </c>
      <c r="R13" s="232" t="str">
        <f>SB!N72</f>
        <v>Diciembre</v>
      </c>
      <c r="S13" s="233" t="s">
        <v>11</v>
      </c>
      <c r="T13" s="228"/>
      <c r="U13" s="223"/>
      <c r="V13" s="188"/>
      <c r="W13" s="188"/>
      <c r="X13" s="18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91"/>
    </row>
    <row r="14" spans="1:71" ht="15">
      <c r="A14" s="212"/>
      <c r="B14" s="272"/>
      <c r="C14" s="272"/>
      <c r="D14" s="234"/>
      <c r="E14" s="277">
        <v>1</v>
      </c>
      <c r="F14" s="278" t="s">
        <v>25</v>
      </c>
      <c r="G14" s="235">
        <f>SUM(G16:G44)</f>
        <v>25000</v>
      </c>
      <c r="H14" s="235">
        <f t="shared" ref="H14:R14" si="0">SUM(H16:H44)</f>
        <v>150000</v>
      </c>
      <c r="I14" s="235">
        <f t="shared" si="0"/>
        <v>340000</v>
      </c>
      <c r="J14" s="235">
        <f t="shared" si="0"/>
        <v>450000</v>
      </c>
      <c r="K14" s="235">
        <f t="shared" si="0"/>
        <v>213000</v>
      </c>
      <c r="L14" s="235">
        <f t="shared" si="0"/>
        <v>189000</v>
      </c>
      <c r="M14" s="235">
        <f t="shared" si="0"/>
        <v>290000</v>
      </c>
      <c r="N14" s="235">
        <f t="shared" si="0"/>
        <v>320000</v>
      </c>
      <c r="O14" s="235">
        <f t="shared" si="0"/>
        <v>650000</v>
      </c>
      <c r="P14" s="235">
        <f t="shared" si="0"/>
        <v>765000</v>
      </c>
      <c r="Q14" s="235">
        <f t="shared" si="0"/>
        <v>890000</v>
      </c>
      <c r="R14" s="235">
        <f t="shared" si="0"/>
        <v>230000</v>
      </c>
      <c r="S14" s="236">
        <f>SUM(G14:R14)</f>
        <v>4512000</v>
      </c>
      <c r="T14" s="228"/>
      <c r="U14" s="223"/>
      <c r="V14" s="188"/>
      <c r="W14" s="188"/>
      <c r="X14" s="188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91"/>
    </row>
    <row r="15" spans="1:71" ht="15">
      <c r="A15" s="212"/>
      <c r="B15" s="272"/>
      <c r="C15" s="272"/>
      <c r="D15" s="234"/>
      <c r="E15" s="237"/>
      <c r="F15" s="238" t="s">
        <v>22</v>
      </c>
      <c r="G15" s="238" t="s">
        <v>21</v>
      </c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40"/>
      <c r="T15" s="228"/>
      <c r="U15" s="223"/>
      <c r="V15" s="188"/>
      <c r="W15" s="188"/>
      <c r="X15" s="188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91"/>
    </row>
    <row r="16" spans="1:71" ht="15">
      <c r="A16" s="212"/>
      <c r="B16" s="272"/>
      <c r="C16" s="272"/>
      <c r="D16" s="241"/>
      <c r="E16" s="242"/>
      <c r="F16" s="243" t="s">
        <v>15</v>
      </c>
      <c r="G16" s="244">
        <v>25000</v>
      </c>
      <c r="H16" s="244">
        <v>150000</v>
      </c>
      <c r="I16" s="244">
        <v>340000</v>
      </c>
      <c r="J16" s="244">
        <v>450000</v>
      </c>
      <c r="K16" s="244">
        <v>213000</v>
      </c>
      <c r="L16" s="244">
        <v>189000</v>
      </c>
      <c r="M16" s="244">
        <v>290000</v>
      </c>
      <c r="N16" s="244">
        <v>320000</v>
      </c>
      <c r="O16" s="244">
        <v>650000</v>
      </c>
      <c r="P16" s="244">
        <v>765000</v>
      </c>
      <c r="Q16" s="244">
        <v>890000</v>
      </c>
      <c r="R16" s="244">
        <v>230000</v>
      </c>
      <c r="S16" s="245">
        <f>SUM(G16:R16)</f>
        <v>4512000</v>
      </c>
      <c r="T16" s="228"/>
      <c r="U16" s="223"/>
      <c r="V16" s="188"/>
      <c r="W16" s="188"/>
      <c r="X16" s="188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91"/>
    </row>
    <row r="17" spans="1:71" ht="15">
      <c r="A17" s="212"/>
      <c r="B17" s="272"/>
      <c r="C17" s="272"/>
      <c r="D17" s="241"/>
      <c r="E17" s="242"/>
      <c r="F17" s="243" t="s">
        <v>16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>
        <f t="shared" ref="S17:S44" si="1">SUM(G17:R17)</f>
        <v>0</v>
      </c>
      <c r="T17" s="228"/>
      <c r="U17" s="223"/>
      <c r="V17" s="188"/>
      <c r="W17" s="188"/>
      <c r="X17" s="188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91"/>
    </row>
    <row r="18" spans="1:71" ht="15">
      <c r="A18" s="212"/>
      <c r="B18" s="272"/>
      <c r="C18" s="272"/>
      <c r="D18" s="241"/>
      <c r="E18" s="242"/>
      <c r="F18" s="243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5">
        <f t="shared" si="1"/>
        <v>0</v>
      </c>
      <c r="T18" s="228"/>
      <c r="U18" s="223"/>
      <c r="V18" s="188"/>
      <c r="W18" s="188"/>
      <c r="X18" s="188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91"/>
    </row>
    <row r="19" spans="1:71" ht="15">
      <c r="A19" s="212"/>
      <c r="B19" s="272"/>
      <c r="C19" s="272"/>
      <c r="D19" s="241"/>
      <c r="E19" s="242"/>
      <c r="F19" s="243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5">
        <f t="shared" si="1"/>
        <v>0</v>
      </c>
      <c r="T19" s="228"/>
      <c r="U19" s="223"/>
      <c r="V19" s="188"/>
      <c r="W19" s="188"/>
      <c r="X19" s="188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91"/>
    </row>
    <row r="20" spans="1:71" ht="15">
      <c r="A20" s="212"/>
      <c r="B20" s="272"/>
      <c r="C20" s="272"/>
      <c r="D20" s="241"/>
      <c r="E20" s="242"/>
      <c r="F20" s="243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5">
        <f t="shared" si="1"/>
        <v>0</v>
      </c>
      <c r="T20" s="228"/>
      <c r="U20" s="223"/>
      <c r="V20" s="188"/>
      <c r="W20" s="188"/>
      <c r="X20" s="188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91"/>
    </row>
    <row r="21" spans="1:71" ht="15">
      <c r="A21" s="212"/>
      <c r="B21" s="272"/>
      <c r="C21" s="272"/>
      <c r="D21" s="241"/>
      <c r="E21" s="242"/>
      <c r="F21" s="243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5">
        <f t="shared" si="1"/>
        <v>0</v>
      </c>
      <c r="T21" s="228"/>
      <c r="U21" s="223"/>
      <c r="V21" s="188"/>
      <c r="W21" s="188"/>
      <c r="X21" s="188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91"/>
    </row>
    <row r="22" spans="1:71" ht="15">
      <c r="A22" s="212"/>
      <c r="B22" s="272"/>
      <c r="C22" s="272"/>
      <c r="D22" s="241"/>
      <c r="E22" s="242"/>
      <c r="F22" s="243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5">
        <f t="shared" si="1"/>
        <v>0</v>
      </c>
      <c r="T22" s="228"/>
      <c r="U22" s="223"/>
      <c r="V22" s="188"/>
      <c r="W22" s="188"/>
      <c r="X22" s="188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91"/>
    </row>
    <row r="23" spans="1:71" ht="15" customHeight="1">
      <c r="A23" s="212"/>
      <c r="B23" s="272"/>
      <c r="C23" s="272"/>
      <c r="D23" s="241"/>
      <c r="E23" s="242"/>
      <c r="F23" s="246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5">
        <f t="shared" si="1"/>
        <v>0</v>
      </c>
      <c r="T23" s="228"/>
      <c r="U23" s="223"/>
      <c r="V23" s="188"/>
      <c r="W23" s="188"/>
      <c r="X23" s="188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91"/>
    </row>
    <row r="24" spans="1:71" ht="15" customHeight="1">
      <c r="A24" s="212"/>
      <c r="B24" s="272"/>
      <c r="C24" s="272"/>
      <c r="D24" s="241"/>
      <c r="E24" s="242"/>
      <c r="F24" s="246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5">
        <f t="shared" si="1"/>
        <v>0</v>
      </c>
      <c r="T24" s="228"/>
      <c r="U24" s="223"/>
      <c r="V24" s="188"/>
      <c r="W24" s="188"/>
      <c r="X24" s="188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91"/>
    </row>
    <row r="25" spans="1:71" ht="15" customHeight="1">
      <c r="A25" s="212"/>
      <c r="B25" s="272"/>
      <c r="C25" s="272"/>
      <c r="D25" s="241"/>
      <c r="E25" s="242"/>
      <c r="F25" s="246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5">
        <f t="shared" si="1"/>
        <v>0</v>
      </c>
      <c r="T25" s="228"/>
      <c r="U25" s="223"/>
      <c r="V25" s="188"/>
      <c r="W25" s="188"/>
      <c r="X25" s="188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91"/>
    </row>
    <row r="26" spans="1:71" ht="15" customHeight="1">
      <c r="A26" s="212"/>
      <c r="B26" s="272"/>
      <c r="C26" s="272"/>
      <c r="D26" s="241"/>
      <c r="E26" s="242"/>
      <c r="F26" s="246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5">
        <f t="shared" si="1"/>
        <v>0</v>
      </c>
      <c r="T26" s="228"/>
      <c r="U26" s="223"/>
      <c r="V26" s="188"/>
      <c r="W26" s="188"/>
      <c r="X26" s="188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91"/>
    </row>
    <row r="27" spans="1:71" ht="15" hidden="1" customHeight="1">
      <c r="A27" s="212"/>
      <c r="B27" s="272"/>
      <c r="C27" s="272"/>
      <c r="D27" s="241"/>
      <c r="E27" s="242"/>
      <c r="F27" s="246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5">
        <f t="shared" si="1"/>
        <v>0</v>
      </c>
      <c r="T27" s="228"/>
      <c r="U27" s="223"/>
      <c r="V27" s="188"/>
      <c r="W27" s="188"/>
      <c r="X27" s="188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91"/>
    </row>
    <row r="28" spans="1:71" ht="15" hidden="1" customHeight="1">
      <c r="A28" s="212"/>
      <c r="B28" s="272"/>
      <c r="C28" s="272"/>
      <c r="D28" s="241"/>
      <c r="E28" s="242"/>
      <c r="F28" s="246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5">
        <f t="shared" si="1"/>
        <v>0</v>
      </c>
      <c r="T28" s="228"/>
      <c r="U28" s="223"/>
      <c r="V28" s="188"/>
      <c r="W28" s="188"/>
      <c r="X28" s="18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91"/>
    </row>
    <row r="29" spans="1:71" ht="15" hidden="1" customHeight="1">
      <c r="A29" s="212"/>
      <c r="B29" s="272"/>
      <c r="C29" s="272"/>
      <c r="D29" s="241"/>
      <c r="E29" s="242"/>
      <c r="F29" s="246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5">
        <f t="shared" si="1"/>
        <v>0</v>
      </c>
      <c r="T29" s="228"/>
      <c r="U29" s="223"/>
      <c r="V29" s="188"/>
      <c r="W29" s="188"/>
      <c r="X29" s="188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91"/>
    </row>
    <row r="30" spans="1:71" ht="15" hidden="1" customHeight="1">
      <c r="A30" s="212"/>
      <c r="B30" s="272"/>
      <c r="C30" s="272"/>
      <c r="D30" s="241"/>
      <c r="E30" s="242"/>
      <c r="F30" s="246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5">
        <f t="shared" si="1"/>
        <v>0</v>
      </c>
      <c r="T30" s="228"/>
      <c r="U30" s="223"/>
      <c r="V30" s="188"/>
      <c r="W30" s="188"/>
      <c r="X30" s="188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91"/>
    </row>
    <row r="31" spans="1:71" ht="15" hidden="1" customHeight="1">
      <c r="A31" s="212"/>
      <c r="B31" s="272"/>
      <c r="C31" s="272"/>
      <c r="D31" s="241"/>
      <c r="E31" s="242"/>
      <c r="F31" s="246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5">
        <f t="shared" si="1"/>
        <v>0</v>
      </c>
      <c r="T31" s="228"/>
      <c r="U31" s="223"/>
      <c r="V31" s="188"/>
      <c r="W31" s="188"/>
      <c r="X31" s="188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91"/>
    </row>
    <row r="32" spans="1:71" ht="15" hidden="1" customHeight="1">
      <c r="A32" s="212"/>
      <c r="B32" s="272"/>
      <c r="C32" s="272"/>
      <c r="D32" s="241"/>
      <c r="E32" s="242"/>
      <c r="F32" s="246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>
        <f t="shared" si="1"/>
        <v>0</v>
      </c>
      <c r="T32" s="228"/>
      <c r="U32" s="223"/>
      <c r="V32" s="188"/>
      <c r="W32" s="188"/>
      <c r="X32" s="188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91"/>
    </row>
    <row r="33" spans="1:71" ht="15" hidden="1" customHeight="1">
      <c r="A33" s="212"/>
      <c r="B33" s="272"/>
      <c r="C33" s="272"/>
      <c r="D33" s="241"/>
      <c r="E33" s="242"/>
      <c r="F33" s="246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>
        <f t="shared" si="1"/>
        <v>0</v>
      </c>
      <c r="T33" s="228"/>
      <c r="U33" s="223"/>
      <c r="V33" s="188"/>
      <c r="W33" s="188"/>
      <c r="X33" s="188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91"/>
    </row>
    <row r="34" spans="1:71" ht="15" hidden="1" customHeight="1">
      <c r="A34" s="212"/>
      <c r="B34" s="272"/>
      <c r="C34" s="272"/>
      <c r="D34" s="241"/>
      <c r="E34" s="242"/>
      <c r="F34" s="246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5">
        <f t="shared" si="1"/>
        <v>0</v>
      </c>
      <c r="T34" s="228"/>
      <c r="U34" s="223"/>
      <c r="V34" s="188"/>
      <c r="W34" s="188"/>
      <c r="X34" s="188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91"/>
    </row>
    <row r="35" spans="1:71" ht="15" hidden="1" customHeight="1">
      <c r="A35" s="212"/>
      <c r="B35" s="272"/>
      <c r="C35" s="272"/>
      <c r="D35" s="241"/>
      <c r="E35" s="242"/>
      <c r="F35" s="246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5">
        <f t="shared" si="1"/>
        <v>0</v>
      </c>
      <c r="T35" s="228"/>
      <c r="U35" s="223"/>
      <c r="V35" s="188"/>
      <c r="W35" s="188"/>
      <c r="X35" s="188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91"/>
    </row>
    <row r="36" spans="1:71" ht="15" hidden="1" customHeight="1">
      <c r="A36" s="212"/>
      <c r="B36" s="272"/>
      <c r="C36" s="272"/>
      <c r="D36" s="241"/>
      <c r="E36" s="242"/>
      <c r="F36" s="246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5">
        <f t="shared" si="1"/>
        <v>0</v>
      </c>
      <c r="T36" s="228"/>
      <c r="U36" s="223"/>
      <c r="V36" s="188"/>
      <c r="W36" s="188"/>
      <c r="X36" s="188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91"/>
    </row>
    <row r="37" spans="1:71" ht="15" hidden="1" customHeight="1">
      <c r="A37" s="212"/>
      <c r="B37" s="272"/>
      <c r="C37" s="272"/>
      <c r="D37" s="241"/>
      <c r="E37" s="242"/>
      <c r="F37" s="246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5">
        <f t="shared" si="1"/>
        <v>0</v>
      </c>
      <c r="T37" s="228"/>
      <c r="U37" s="223"/>
      <c r="V37" s="188"/>
      <c r="W37" s="188"/>
      <c r="X37" s="188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91"/>
    </row>
    <row r="38" spans="1:71" ht="15" hidden="1" customHeight="1">
      <c r="A38" s="212"/>
      <c r="B38" s="272"/>
      <c r="C38" s="272"/>
      <c r="D38" s="241"/>
      <c r="E38" s="242"/>
      <c r="F38" s="246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5">
        <f t="shared" si="1"/>
        <v>0</v>
      </c>
      <c r="T38" s="228"/>
      <c r="U38" s="223"/>
      <c r="V38" s="188"/>
      <c r="W38" s="188"/>
      <c r="X38" s="18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91"/>
    </row>
    <row r="39" spans="1:71" ht="15" hidden="1" customHeight="1">
      <c r="A39" s="212"/>
      <c r="B39" s="272"/>
      <c r="C39" s="272"/>
      <c r="D39" s="241"/>
      <c r="E39" s="242"/>
      <c r="F39" s="246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5">
        <f t="shared" si="1"/>
        <v>0</v>
      </c>
      <c r="T39" s="228"/>
      <c r="U39" s="223"/>
      <c r="V39" s="188"/>
      <c r="W39" s="188"/>
      <c r="X39" s="188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91"/>
    </row>
    <row r="40" spans="1:71" ht="15" hidden="1" customHeight="1">
      <c r="A40" s="212"/>
      <c r="B40" s="272"/>
      <c r="C40" s="272"/>
      <c r="D40" s="241"/>
      <c r="E40" s="242"/>
      <c r="F40" s="246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5">
        <f t="shared" si="1"/>
        <v>0</v>
      </c>
      <c r="T40" s="228"/>
      <c r="U40" s="223"/>
      <c r="V40" s="188"/>
      <c r="W40" s="188"/>
      <c r="X40" s="188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91"/>
    </row>
    <row r="41" spans="1:71" ht="15" hidden="1" customHeight="1">
      <c r="A41" s="212"/>
      <c r="B41" s="272"/>
      <c r="C41" s="272"/>
      <c r="D41" s="241"/>
      <c r="E41" s="242"/>
      <c r="F41" s="246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5">
        <f t="shared" si="1"/>
        <v>0</v>
      </c>
      <c r="T41" s="228"/>
      <c r="U41" s="223"/>
      <c r="V41" s="188"/>
      <c r="W41" s="188"/>
      <c r="X41" s="188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91"/>
    </row>
    <row r="42" spans="1:71" ht="15" hidden="1" customHeight="1">
      <c r="A42" s="212"/>
      <c r="B42" s="272"/>
      <c r="C42" s="272"/>
      <c r="D42" s="241"/>
      <c r="E42" s="242"/>
      <c r="F42" s="246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5">
        <f t="shared" si="1"/>
        <v>0</v>
      </c>
      <c r="T42" s="228"/>
      <c r="U42" s="223"/>
      <c r="V42" s="188"/>
      <c r="W42" s="188"/>
      <c r="X42" s="188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91"/>
    </row>
    <row r="43" spans="1:71" ht="15" hidden="1" customHeight="1">
      <c r="A43" s="212"/>
      <c r="B43" s="272"/>
      <c r="C43" s="272"/>
      <c r="D43" s="241"/>
      <c r="E43" s="242"/>
      <c r="F43" s="246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5">
        <f t="shared" si="1"/>
        <v>0</v>
      </c>
      <c r="T43" s="228"/>
      <c r="U43" s="223"/>
      <c r="V43" s="188"/>
      <c r="W43" s="188"/>
      <c r="X43" s="188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91"/>
    </row>
    <row r="44" spans="1:71" ht="15" hidden="1" customHeight="1">
      <c r="A44" s="212"/>
      <c r="B44" s="272"/>
      <c r="C44" s="272"/>
      <c r="D44" s="241"/>
      <c r="E44" s="242"/>
      <c r="F44" s="246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5">
        <f t="shared" si="1"/>
        <v>0</v>
      </c>
      <c r="T44" s="228"/>
      <c r="U44" s="223"/>
      <c r="V44" s="188"/>
      <c r="W44" s="188"/>
      <c r="X44" s="188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91"/>
    </row>
    <row r="45" spans="1:71" ht="15">
      <c r="A45" s="212"/>
      <c r="B45" s="272"/>
      <c r="C45" s="272"/>
      <c r="D45" s="241"/>
      <c r="E45" s="242"/>
      <c r="F45" s="934" t="s">
        <v>397</v>
      </c>
      <c r="G45" s="935"/>
      <c r="H45" s="820"/>
      <c r="I45" s="248"/>
      <c r="J45" s="164"/>
      <c r="K45" s="164"/>
      <c r="L45" s="164"/>
      <c r="M45" s="164"/>
      <c r="N45" s="249"/>
      <c r="O45" s="249"/>
      <c r="P45" s="164"/>
      <c r="Q45" s="164"/>
      <c r="R45" s="164"/>
      <c r="S45" s="152"/>
      <c r="T45" s="228"/>
      <c r="U45" s="223"/>
      <c r="V45" s="188"/>
      <c r="W45" s="188"/>
      <c r="X45" s="188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91"/>
    </row>
    <row r="46" spans="1:71" ht="11.25" customHeight="1">
      <c r="A46" s="212"/>
      <c r="B46" s="272"/>
      <c r="C46" s="272"/>
      <c r="D46" s="241"/>
      <c r="E46" s="242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52"/>
      <c r="T46" s="228"/>
      <c r="U46" s="223"/>
      <c r="V46" s="188"/>
      <c r="W46" s="188"/>
      <c r="X46" s="188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91"/>
    </row>
    <row r="47" spans="1:71" ht="15">
      <c r="A47" s="212"/>
      <c r="B47" s="272"/>
      <c r="C47" s="272"/>
      <c r="D47" s="241"/>
      <c r="E47" s="277">
        <v>2</v>
      </c>
      <c r="F47" s="278" t="s">
        <v>20</v>
      </c>
      <c r="G47" s="279">
        <v>0.03</v>
      </c>
      <c r="H47" s="238" t="s">
        <v>410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52"/>
      <c r="T47" s="228"/>
      <c r="U47" s="223"/>
      <c r="V47" s="188"/>
      <c r="W47" s="188"/>
      <c r="X47" s="188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91"/>
    </row>
    <row r="48" spans="1:71" ht="15">
      <c r="A48" s="212"/>
      <c r="B48" s="272"/>
      <c r="C48" s="272"/>
      <c r="D48" s="250"/>
      <c r="E48" s="251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228"/>
      <c r="U48" s="223"/>
      <c r="V48" s="188"/>
      <c r="W48" s="188"/>
      <c r="X48" s="188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91"/>
    </row>
    <row r="49" spans="1:71" ht="18" customHeight="1">
      <c r="A49" s="212"/>
      <c r="B49" s="272"/>
      <c r="C49" s="272"/>
      <c r="D49" s="250"/>
      <c r="E49" s="237"/>
      <c r="F49" s="231"/>
      <c r="G49" s="232" t="str">
        <f t="shared" ref="G49:S49" si="2">G13</f>
        <v>Enero</v>
      </c>
      <c r="H49" s="232" t="str">
        <f t="shared" si="2"/>
        <v>Febrero</v>
      </c>
      <c r="I49" s="232" t="str">
        <f t="shared" si="2"/>
        <v>Marzo</v>
      </c>
      <c r="J49" s="232" t="str">
        <f t="shared" si="2"/>
        <v>Abril</v>
      </c>
      <c r="K49" s="232" t="str">
        <f t="shared" si="2"/>
        <v>Mayo</v>
      </c>
      <c r="L49" s="232" t="str">
        <f t="shared" si="2"/>
        <v>Junio</v>
      </c>
      <c r="M49" s="232" t="str">
        <f t="shared" si="2"/>
        <v>Julio</v>
      </c>
      <c r="N49" s="232" t="str">
        <f t="shared" si="2"/>
        <v>Agosto</v>
      </c>
      <c r="O49" s="232" t="str">
        <f t="shared" si="2"/>
        <v>Septiembre</v>
      </c>
      <c r="P49" s="232" t="str">
        <f t="shared" si="2"/>
        <v>Octubre</v>
      </c>
      <c r="Q49" s="232" t="str">
        <f t="shared" si="2"/>
        <v>Noviembre</v>
      </c>
      <c r="R49" s="232" t="str">
        <f t="shared" si="2"/>
        <v>Diciembre</v>
      </c>
      <c r="S49" s="252" t="str">
        <f t="shared" si="2"/>
        <v>Total</v>
      </c>
      <c r="T49" s="228"/>
      <c r="U49" s="223"/>
      <c r="V49" s="188"/>
      <c r="W49" s="188"/>
      <c r="X49" s="188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91"/>
    </row>
    <row r="50" spans="1:71" ht="15">
      <c r="A50" s="212"/>
      <c r="B50" s="272"/>
      <c r="C50" s="272"/>
      <c r="D50" s="250"/>
      <c r="E50" s="277">
        <v>3</v>
      </c>
      <c r="F50" s="278" t="s">
        <v>24</v>
      </c>
      <c r="G50" s="235">
        <f>SUM(G52:G58)</f>
        <v>20</v>
      </c>
      <c r="H50" s="235">
        <f t="shared" ref="H50:R50" si="3">SUM(H52:H58)</f>
        <v>20</v>
      </c>
      <c r="I50" s="235">
        <f t="shared" si="3"/>
        <v>20</v>
      </c>
      <c r="J50" s="235">
        <f t="shared" si="3"/>
        <v>20</v>
      </c>
      <c r="K50" s="235">
        <f t="shared" si="3"/>
        <v>20</v>
      </c>
      <c r="L50" s="235">
        <f t="shared" si="3"/>
        <v>20</v>
      </c>
      <c r="M50" s="235">
        <f t="shared" si="3"/>
        <v>20</v>
      </c>
      <c r="N50" s="235">
        <f t="shared" si="3"/>
        <v>20</v>
      </c>
      <c r="O50" s="235">
        <f t="shared" si="3"/>
        <v>20</v>
      </c>
      <c r="P50" s="235">
        <f t="shared" si="3"/>
        <v>20</v>
      </c>
      <c r="Q50" s="235">
        <f t="shared" si="3"/>
        <v>20</v>
      </c>
      <c r="R50" s="235">
        <f t="shared" si="3"/>
        <v>20</v>
      </c>
      <c r="S50" s="236">
        <f>SUM(G50:R50)</f>
        <v>240</v>
      </c>
      <c r="T50" s="228"/>
      <c r="U50" s="223"/>
      <c r="V50" s="188"/>
      <c r="W50" s="188"/>
      <c r="X50" s="188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91"/>
    </row>
    <row r="51" spans="1:71" ht="15">
      <c r="A51" s="212"/>
      <c r="B51" s="272"/>
      <c r="C51" s="272"/>
      <c r="D51" s="250"/>
      <c r="E51" s="242"/>
      <c r="F51" s="238" t="s">
        <v>22</v>
      </c>
      <c r="G51" s="238" t="s">
        <v>29</v>
      </c>
      <c r="H51" s="239"/>
      <c r="I51" s="239"/>
      <c r="J51" s="239"/>
      <c r="K51" s="239"/>
      <c r="L51" s="239"/>
      <c r="M51" s="239"/>
      <c r="N51" s="253"/>
      <c r="O51" s="253"/>
      <c r="P51" s="239"/>
      <c r="Q51" s="239"/>
      <c r="R51" s="239"/>
      <c r="S51" s="240"/>
      <c r="T51" s="228"/>
      <c r="U51" s="223"/>
      <c r="V51" s="188"/>
      <c r="W51" s="188"/>
      <c r="X51" s="188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91"/>
    </row>
    <row r="52" spans="1:71" ht="15">
      <c r="A52" s="212"/>
      <c r="B52" s="272"/>
      <c r="C52" s="272"/>
      <c r="D52" s="250"/>
      <c r="E52" s="251"/>
      <c r="F52" s="243" t="s">
        <v>344</v>
      </c>
      <c r="G52" s="244">
        <v>20</v>
      </c>
      <c r="H52" s="244">
        <v>20</v>
      </c>
      <c r="I52" s="244">
        <v>20</v>
      </c>
      <c r="J52" s="244">
        <v>20</v>
      </c>
      <c r="K52" s="244">
        <v>20</v>
      </c>
      <c r="L52" s="244">
        <v>20</v>
      </c>
      <c r="M52" s="244">
        <v>20</v>
      </c>
      <c r="N52" s="244">
        <v>20</v>
      </c>
      <c r="O52" s="244">
        <v>20</v>
      </c>
      <c r="P52" s="244">
        <v>20</v>
      </c>
      <c r="Q52" s="244">
        <v>20</v>
      </c>
      <c r="R52" s="244">
        <v>20</v>
      </c>
      <c r="S52" s="245">
        <f t="shared" ref="S52:S58" si="4">SUM(G52:R52)</f>
        <v>240</v>
      </c>
      <c r="T52" s="228"/>
      <c r="U52" s="223"/>
      <c r="V52" s="188"/>
      <c r="W52" s="188"/>
      <c r="X52" s="188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91"/>
    </row>
    <row r="53" spans="1:71" ht="15">
      <c r="A53" s="212"/>
      <c r="B53" s="272"/>
      <c r="C53" s="272"/>
      <c r="D53" s="250"/>
      <c r="E53" s="251"/>
      <c r="F53" s="243" t="s">
        <v>28</v>
      </c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5">
        <f t="shared" si="4"/>
        <v>0</v>
      </c>
      <c r="T53" s="228"/>
      <c r="U53" s="223"/>
      <c r="V53" s="188"/>
      <c r="W53" s="188"/>
      <c r="X53" s="188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91"/>
    </row>
    <row r="54" spans="1:71" ht="15">
      <c r="A54" s="212"/>
      <c r="B54" s="272"/>
      <c r="C54" s="272"/>
      <c r="D54" s="250"/>
      <c r="E54" s="251"/>
      <c r="F54" s="243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5">
        <f t="shared" si="4"/>
        <v>0</v>
      </c>
      <c r="T54" s="228"/>
      <c r="U54" s="223"/>
      <c r="V54" s="188"/>
      <c r="W54" s="188"/>
      <c r="X54" s="188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91"/>
    </row>
    <row r="55" spans="1:71" ht="15" hidden="1">
      <c r="A55" s="212"/>
      <c r="B55" s="272"/>
      <c r="C55" s="272"/>
      <c r="D55" s="250"/>
      <c r="E55" s="251"/>
      <c r="F55" s="243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5">
        <f t="shared" si="4"/>
        <v>0</v>
      </c>
      <c r="T55" s="228"/>
      <c r="U55" s="223"/>
      <c r="V55" s="188"/>
      <c r="W55" s="188"/>
      <c r="X55" s="188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91"/>
    </row>
    <row r="56" spans="1:71" ht="15" hidden="1">
      <c r="A56" s="212"/>
      <c r="B56" s="272"/>
      <c r="C56" s="272"/>
      <c r="D56" s="250"/>
      <c r="E56" s="251"/>
      <c r="F56" s="243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5">
        <f t="shared" si="4"/>
        <v>0</v>
      </c>
      <c r="T56" s="228"/>
      <c r="U56" s="223"/>
      <c r="V56" s="188"/>
      <c r="W56" s="188"/>
      <c r="X56" s="188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91"/>
    </row>
    <row r="57" spans="1:71" ht="15" hidden="1">
      <c r="A57" s="212"/>
      <c r="B57" s="272"/>
      <c r="C57" s="272"/>
      <c r="D57" s="250"/>
      <c r="E57" s="251"/>
      <c r="F57" s="243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5">
        <f t="shared" si="4"/>
        <v>0</v>
      </c>
      <c r="T57" s="228"/>
      <c r="U57" s="223"/>
      <c r="V57" s="188"/>
      <c r="W57" s="188"/>
      <c r="X57" s="188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91"/>
    </row>
    <row r="58" spans="1:71" ht="15" hidden="1">
      <c r="A58" s="212"/>
      <c r="B58" s="272"/>
      <c r="C58" s="272"/>
      <c r="D58" s="250"/>
      <c r="E58" s="251"/>
      <c r="F58" s="243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5">
        <f t="shared" si="4"/>
        <v>0</v>
      </c>
      <c r="T58" s="228"/>
      <c r="U58" s="223"/>
      <c r="V58" s="188"/>
      <c r="W58" s="188"/>
      <c r="X58" s="188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91"/>
    </row>
    <row r="59" spans="1:71" ht="15" hidden="1">
      <c r="A59" s="212"/>
      <c r="B59" s="272"/>
      <c r="C59" s="272"/>
      <c r="D59" s="250"/>
      <c r="E59" s="251"/>
      <c r="F59" s="254"/>
      <c r="G59" s="238"/>
      <c r="H59" s="255"/>
      <c r="I59" s="248"/>
      <c r="J59" s="164"/>
      <c r="K59" s="164"/>
      <c r="L59" s="164"/>
      <c r="M59" s="164"/>
      <c r="N59" s="249"/>
      <c r="O59" s="249"/>
      <c r="P59" s="164"/>
      <c r="Q59" s="164"/>
      <c r="R59" s="164"/>
      <c r="S59" s="152"/>
      <c r="T59" s="228"/>
      <c r="U59" s="223"/>
      <c r="V59" s="188"/>
      <c r="W59" s="188"/>
      <c r="X59" s="188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91"/>
    </row>
    <row r="60" spans="1:71" ht="15">
      <c r="A60" s="212"/>
      <c r="B60" s="272"/>
      <c r="C60" s="272"/>
      <c r="D60" s="250"/>
      <c r="E60" s="251"/>
      <c r="F60" s="934" t="s">
        <v>397</v>
      </c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228"/>
      <c r="U60" s="223"/>
      <c r="V60" s="188"/>
      <c r="W60" s="188"/>
      <c r="X60" s="188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91"/>
    </row>
    <row r="61" spans="1:71" ht="15">
      <c r="A61" s="212"/>
      <c r="B61" s="272"/>
      <c r="C61" s="272"/>
      <c r="D61" s="250"/>
      <c r="E61" s="237"/>
      <c r="F61" s="231"/>
      <c r="G61" s="232" t="str">
        <f t="shared" ref="G61:R61" si="5">G49</f>
        <v>Enero</v>
      </c>
      <c r="H61" s="232" t="str">
        <f t="shared" si="5"/>
        <v>Febrero</v>
      </c>
      <c r="I61" s="232" t="str">
        <f t="shared" si="5"/>
        <v>Marzo</v>
      </c>
      <c r="J61" s="232" t="str">
        <f t="shared" si="5"/>
        <v>Abril</v>
      </c>
      <c r="K61" s="232" t="str">
        <f t="shared" si="5"/>
        <v>Mayo</v>
      </c>
      <c r="L61" s="232" t="str">
        <f t="shared" si="5"/>
        <v>Junio</v>
      </c>
      <c r="M61" s="232" t="str">
        <f t="shared" si="5"/>
        <v>Julio</v>
      </c>
      <c r="N61" s="232" t="str">
        <f t="shared" si="5"/>
        <v>Agosto</v>
      </c>
      <c r="O61" s="232" t="str">
        <f t="shared" si="5"/>
        <v>Septiembre</v>
      </c>
      <c r="P61" s="232" t="str">
        <f t="shared" si="5"/>
        <v>Octubre</v>
      </c>
      <c r="Q61" s="232" t="str">
        <f t="shared" si="5"/>
        <v>Noviembre</v>
      </c>
      <c r="R61" s="232" t="str">
        <f t="shared" si="5"/>
        <v>Diciembre</v>
      </c>
      <c r="S61" s="252" t="str">
        <f>+S49</f>
        <v>Total</v>
      </c>
      <c r="T61" s="228"/>
      <c r="U61" s="223"/>
      <c r="V61" s="188"/>
      <c r="W61" s="188"/>
      <c r="X61" s="188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91"/>
    </row>
    <row r="62" spans="1:71" ht="15">
      <c r="A62" s="212"/>
      <c r="B62" s="272"/>
      <c r="C62" s="272"/>
      <c r="D62" s="250"/>
      <c r="E62" s="277">
        <v>4</v>
      </c>
      <c r="F62" s="278" t="s">
        <v>26</v>
      </c>
      <c r="G62" s="235">
        <f>SUM(G64:G71)</f>
        <v>25</v>
      </c>
      <c r="H62" s="235">
        <f t="shared" ref="H62:R62" si="6">SUM(H64:H71)</f>
        <v>25</v>
      </c>
      <c r="I62" s="235">
        <f t="shared" si="6"/>
        <v>25</v>
      </c>
      <c r="J62" s="235">
        <f t="shared" si="6"/>
        <v>25</v>
      </c>
      <c r="K62" s="235">
        <f t="shared" si="6"/>
        <v>25</v>
      </c>
      <c r="L62" s="235">
        <f t="shared" si="6"/>
        <v>25</v>
      </c>
      <c r="M62" s="235">
        <f t="shared" si="6"/>
        <v>25</v>
      </c>
      <c r="N62" s="235">
        <f t="shared" si="6"/>
        <v>25</v>
      </c>
      <c r="O62" s="235">
        <f t="shared" si="6"/>
        <v>25</v>
      </c>
      <c r="P62" s="235">
        <f t="shared" si="6"/>
        <v>25</v>
      </c>
      <c r="Q62" s="235">
        <f t="shared" si="6"/>
        <v>25</v>
      </c>
      <c r="R62" s="235">
        <f t="shared" si="6"/>
        <v>25</v>
      </c>
      <c r="S62" s="236">
        <f>SUM(G62:R62)</f>
        <v>300</v>
      </c>
      <c r="T62" s="228"/>
      <c r="U62" s="223"/>
      <c r="V62" s="188"/>
      <c r="W62" s="188"/>
      <c r="X62" s="188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91"/>
    </row>
    <row r="63" spans="1:71" ht="15">
      <c r="A63" s="212"/>
      <c r="B63" s="272"/>
      <c r="C63" s="272"/>
      <c r="D63" s="250"/>
      <c r="E63" s="242"/>
      <c r="F63" s="238" t="s">
        <v>22</v>
      </c>
      <c r="G63" s="238" t="s">
        <v>411</v>
      </c>
      <c r="H63" s="239"/>
      <c r="I63" s="239"/>
      <c r="J63" s="239"/>
      <c r="K63" s="239"/>
      <c r="L63" s="239"/>
      <c r="M63" s="239"/>
      <c r="N63" s="253"/>
      <c r="O63" s="253"/>
      <c r="P63" s="239"/>
      <c r="Q63" s="239"/>
      <c r="R63" s="239"/>
      <c r="S63" s="240"/>
      <c r="T63" s="228"/>
      <c r="U63" s="223"/>
      <c r="V63" s="188"/>
      <c r="W63" s="188"/>
      <c r="X63" s="188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91"/>
    </row>
    <row r="64" spans="1:71" ht="15">
      <c r="A64" s="212"/>
      <c r="B64" s="272"/>
      <c r="C64" s="272"/>
      <c r="D64" s="250"/>
      <c r="E64" s="251"/>
      <c r="F64" s="243" t="s">
        <v>27</v>
      </c>
      <c r="G64" s="244">
        <v>25</v>
      </c>
      <c r="H64" s="244">
        <v>25</v>
      </c>
      <c r="I64" s="244">
        <v>25</v>
      </c>
      <c r="J64" s="244">
        <v>25</v>
      </c>
      <c r="K64" s="244">
        <v>25</v>
      </c>
      <c r="L64" s="244">
        <v>25</v>
      </c>
      <c r="M64" s="244">
        <v>25</v>
      </c>
      <c r="N64" s="244">
        <v>25</v>
      </c>
      <c r="O64" s="244">
        <v>25</v>
      </c>
      <c r="P64" s="244">
        <v>25</v>
      </c>
      <c r="Q64" s="244">
        <v>25</v>
      </c>
      <c r="R64" s="244">
        <v>25</v>
      </c>
      <c r="S64" s="245">
        <f>SUM(G64:R64)</f>
        <v>300</v>
      </c>
      <c r="T64" s="228"/>
      <c r="U64" s="223"/>
      <c r="V64" s="188"/>
      <c r="W64" s="188"/>
      <c r="X64" s="188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91"/>
    </row>
    <row r="65" spans="1:71" ht="15">
      <c r="A65" s="212"/>
      <c r="B65" s="272"/>
      <c r="C65" s="272"/>
      <c r="D65" s="250"/>
      <c r="E65" s="251"/>
      <c r="F65" s="243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>
        <f t="shared" ref="S65:S70" si="7">SUM(G65:R65)</f>
        <v>0</v>
      </c>
      <c r="T65" s="228"/>
      <c r="U65" s="223"/>
      <c r="V65" s="188"/>
      <c r="W65" s="188"/>
      <c r="X65" s="188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91"/>
    </row>
    <row r="66" spans="1:71" ht="15" hidden="1">
      <c r="A66" s="212"/>
      <c r="B66" s="272"/>
      <c r="C66" s="272"/>
      <c r="D66" s="250"/>
      <c r="E66" s="251"/>
      <c r="F66" s="243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5">
        <f t="shared" si="7"/>
        <v>0</v>
      </c>
      <c r="T66" s="228"/>
      <c r="U66" s="223"/>
      <c r="V66" s="188"/>
      <c r="W66" s="188"/>
      <c r="X66" s="188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91"/>
    </row>
    <row r="67" spans="1:71" ht="15" hidden="1" customHeight="1">
      <c r="A67" s="212"/>
      <c r="B67" s="272"/>
      <c r="C67" s="272"/>
      <c r="D67" s="250"/>
      <c r="E67" s="251"/>
      <c r="F67" s="243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5">
        <f t="shared" si="7"/>
        <v>0</v>
      </c>
      <c r="T67" s="228"/>
      <c r="U67" s="223"/>
      <c r="V67" s="188"/>
      <c r="W67" s="188"/>
      <c r="X67" s="188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91"/>
    </row>
    <row r="68" spans="1:71" ht="15" hidden="1" customHeight="1">
      <c r="A68" s="212"/>
      <c r="B68" s="272"/>
      <c r="C68" s="272"/>
      <c r="D68" s="250"/>
      <c r="E68" s="251"/>
      <c r="F68" s="243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5">
        <f t="shared" si="7"/>
        <v>0</v>
      </c>
      <c r="T68" s="228"/>
      <c r="U68" s="223"/>
      <c r="V68" s="188"/>
      <c r="W68" s="188"/>
      <c r="X68" s="188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91"/>
    </row>
    <row r="69" spans="1:71" ht="15" hidden="1" customHeight="1">
      <c r="A69" s="212"/>
      <c r="B69" s="272"/>
      <c r="C69" s="272"/>
      <c r="D69" s="250"/>
      <c r="E69" s="251"/>
      <c r="F69" s="243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5">
        <f t="shared" si="7"/>
        <v>0</v>
      </c>
      <c r="T69" s="228"/>
      <c r="U69" s="223"/>
      <c r="V69" s="188"/>
      <c r="W69" s="188"/>
      <c r="X69" s="188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91"/>
    </row>
    <row r="70" spans="1:71" ht="15" hidden="1" customHeight="1">
      <c r="A70" s="212"/>
      <c r="B70" s="272"/>
      <c r="C70" s="272"/>
      <c r="D70" s="250"/>
      <c r="E70" s="251"/>
      <c r="F70" s="243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5">
        <f t="shared" si="7"/>
        <v>0</v>
      </c>
      <c r="T70" s="228"/>
      <c r="U70" s="223"/>
      <c r="V70" s="188"/>
      <c r="W70" s="188"/>
      <c r="X70" s="188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91"/>
    </row>
    <row r="71" spans="1:71" ht="15" hidden="1">
      <c r="A71" s="212"/>
      <c r="B71" s="272"/>
      <c r="C71" s="272"/>
      <c r="D71" s="250"/>
      <c r="E71" s="251"/>
      <c r="F71" s="254"/>
      <c r="G71" s="238"/>
      <c r="H71" s="255"/>
      <c r="I71" s="248"/>
      <c r="J71" s="164"/>
      <c r="K71" s="164"/>
      <c r="L71" s="164"/>
      <c r="M71" s="164"/>
      <c r="N71" s="249"/>
      <c r="O71" s="249"/>
      <c r="P71" s="164"/>
      <c r="Q71" s="164"/>
      <c r="R71" s="164"/>
      <c r="S71" s="152"/>
      <c r="T71" s="228"/>
      <c r="U71" s="223"/>
      <c r="V71" s="188"/>
      <c r="W71" s="188"/>
      <c r="X71" s="188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91"/>
    </row>
    <row r="72" spans="1:71" ht="15">
      <c r="A72" s="212"/>
      <c r="B72" s="272"/>
      <c r="C72" s="272"/>
      <c r="D72" s="256"/>
      <c r="E72" s="257"/>
      <c r="F72" s="821" t="s">
        <v>397</v>
      </c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258"/>
      <c r="U72" s="223"/>
      <c r="V72" s="188"/>
      <c r="W72" s="188"/>
      <c r="X72" s="188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91"/>
    </row>
    <row r="73" spans="1:71" ht="15" customHeight="1">
      <c r="A73" s="212"/>
      <c r="B73" s="272"/>
      <c r="C73" s="273"/>
      <c r="D73" s="274"/>
      <c r="E73" s="274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6"/>
      <c r="U73" s="263"/>
      <c r="V73" s="188"/>
      <c r="W73" s="188"/>
      <c r="X73" s="188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91"/>
    </row>
    <row r="74" spans="1:71" ht="15">
      <c r="A74" s="212"/>
      <c r="B74" s="272"/>
      <c r="C74" s="188"/>
      <c r="D74" s="259"/>
      <c r="E74" s="259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188"/>
      <c r="U74" s="188"/>
      <c r="V74" s="188"/>
      <c r="W74" s="188"/>
      <c r="X74" s="188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91"/>
    </row>
    <row r="75" spans="1:71" ht="15">
      <c r="A75" s="212"/>
      <c r="B75" s="272"/>
      <c r="C75" s="188"/>
      <c r="D75" s="259"/>
      <c r="E75" s="259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188"/>
      <c r="U75" s="188"/>
      <c r="V75" s="188"/>
      <c r="W75" s="188"/>
      <c r="X75" s="188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91"/>
    </row>
    <row r="76" spans="1:71" ht="15">
      <c r="A76" s="212"/>
      <c r="B76" s="272"/>
      <c r="C76" s="188"/>
      <c r="D76" s="259"/>
      <c r="E76" s="259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188"/>
      <c r="U76" s="188"/>
      <c r="V76" s="188"/>
      <c r="W76" s="188"/>
      <c r="X76" s="188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91"/>
    </row>
    <row r="77" spans="1:71" ht="15">
      <c r="A77" s="212"/>
      <c r="B77" s="272"/>
      <c r="C77" s="188"/>
      <c r="D77" s="259"/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188"/>
      <c r="U77" s="188"/>
      <c r="V77" s="188"/>
      <c r="W77" s="188"/>
      <c r="X77" s="188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91"/>
    </row>
    <row r="78" spans="1:71" ht="15">
      <c r="A78" s="212"/>
      <c r="B78" s="272"/>
      <c r="C78" s="188"/>
      <c r="D78" s="259"/>
      <c r="E78" s="259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188"/>
      <c r="U78" s="188"/>
      <c r="V78" s="188"/>
      <c r="W78" s="188"/>
      <c r="X78" s="188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91"/>
    </row>
    <row r="79" spans="1:71" ht="15">
      <c r="A79" s="212"/>
      <c r="B79" s="272"/>
      <c r="C79" s="188"/>
      <c r="D79" s="259"/>
      <c r="E79" s="259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188"/>
      <c r="U79" s="188"/>
      <c r="V79" s="188"/>
      <c r="W79" s="188"/>
      <c r="X79" s="188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91"/>
    </row>
    <row r="80" spans="1:71" ht="15">
      <c r="A80" s="212"/>
      <c r="B80" s="272"/>
      <c r="C80" s="188"/>
      <c r="D80" s="259"/>
      <c r="E80" s="259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188"/>
      <c r="U80" s="188"/>
      <c r="V80" s="188"/>
      <c r="W80" s="188"/>
      <c r="X80" s="188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91"/>
    </row>
    <row r="81" spans="1:71" ht="15">
      <c r="A81" s="212"/>
      <c r="B81" s="272"/>
      <c r="C81" s="188"/>
      <c r="D81" s="259"/>
      <c r="E81" s="259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188"/>
      <c r="U81" s="188"/>
      <c r="V81" s="188"/>
      <c r="W81" s="188"/>
      <c r="X81" s="188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91"/>
    </row>
    <row r="82" spans="1:71" ht="15">
      <c r="A82" s="212"/>
      <c r="B82" s="272"/>
      <c r="C82" s="188"/>
      <c r="D82" s="259"/>
      <c r="E82" s="259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188"/>
      <c r="U82" s="188"/>
      <c r="V82" s="188"/>
      <c r="W82" s="188"/>
      <c r="X82" s="188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91"/>
    </row>
    <row r="83" spans="1:71" ht="15">
      <c r="A83" s="212"/>
      <c r="B83" s="272"/>
      <c r="C83" s="188"/>
      <c r="D83" s="259"/>
      <c r="E83" s="259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188"/>
      <c r="U83" s="188"/>
      <c r="V83" s="188"/>
      <c r="W83" s="188"/>
      <c r="X83" s="188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91"/>
    </row>
    <row r="84" spans="1:71" ht="15">
      <c r="A84" s="212"/>
      <c r="B84" s="272"/>
      <c r="C84" s="188"/>
      <c r="D84" s="259"/>
      <c r="E84" s="259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188"/>
      <c r="U84" s="188"/>
      <c r="V84" s="188"/>
      <c r="W84" s="188"/>
      <c r="X84" s="188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91"/>
    </row>
    <row r="85" spans="1:71" ht="15">
      <c r="A85" s="212"/>
      <c r="B85" s="272"/>
      <c r="C85" s="188"/>
      <c r="D85" s="259"/>
      <c r="E85" s="259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188"/>
      <c r="U85" s="188"/>
      <c r="V85" s="188"/>
      <c r="W85" s="188"/>
      <c r="X85" s="188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91"/>
    </row>
    <row r="86" spans="1:71" ht="15">
      <c r="A86" s="212"/>
      <c r="B86" s="272"/>
      <c r="C86" s="188"/>
      <c r="D86" s="259"/>
      <c r="E86" s="259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188"/>
      <c r="U86" s="188"/>
      <c r="V86" s="188"/>
      <c r="W86" s="188"/>
      <c r="X86" s="188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91"/>
    </row>
    <row r="87" spans="1:71" ht="15">
      <c r="A87" s="212"/>
      <c r="B87" s="272"/>
      <c r="C87" s="188"/>
      <c r="D87" s="259"/>
      <c r="E87" s="259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188"/>
      <c r="U87" s="188"/>
      <c r="V87" s="188"/>
      <c r="W87" s="188"/>
      <c r="X87" s="188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91"/>
    </row>
    <row r="88" spans="1:71" ht="15">
      <c r="A88" s="212"/>
      <c r="B88" s="272"/>
      <c r="C88" s="188"/>
      <c r="D88" s="259"/>
      <c r="E88" s="259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188"/>
      <c r="U88" s="188"/>
      <c r="V88" s="188"/>
      <c r="W88" s="188"/>
      <c r="X88" s="188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91"/>
    </row>
    <row r="89" spans="1:71" ht="15">
      <c r="A89" s="212"/>
      <c r="B89" s="272"/>
      <c r="C89" s="188"/>
      <c r="D89" s="259"/>
      <c r="E89" s="259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188"/>
      <c r="U89" s="188"/>
      <c r="V89" s="188"/>
      <c r="W89" s="188"/>
      <c r="X89" s="188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91"/>
    </row>
    <row r="90" spans="1:71" ht="15">
      <c r="A90" s="212"/>
      <c r="B90" s="272"/>
      <c r="C90" s="188"/>
      <c r="D90" s="259"/>
      <c r="E90" s="259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188"/>
      <c r="U90" s="188"/>
      <c r="V90" s="188"/>
      <c r="W90" s="188"/>
      <c r="X90" s="188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91"/>
    </row>
    <row r="91" spans="1:71" ht="15">
      <c r="A91" s="212"/>
      <c r="B91" s="272"/>
      <c r="C91" s="188"/>
      <c r="D91" s="259"/>
      <c r="E91" s="259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188"/>
      <c r="U91" s="188"/>
      <c r="V91" s="188"/>
      <c r="W91" s="188"/>
      <c r="X91" s="188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91"/>
    </row>
    <row r="92" spans="1:71" ht="15">
      <c r="A92" s="212"/>
      <c r="B92" s="272"/>
      <c r="C92" s="188"/>
      <c r="D92" s="259"/>
      <c r="E92" s="259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188"/>
      <c r="U92" s="188"/>
      <c r="V92" s="188"/>
      <c r="W92" s="188"/>
      <c r="X92" s="188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91"/>
    </row>
    <row r="93" spans="1:71" ht="15">
      <c r="A93" s="212"/>
      <c r="B93" s="272"/>
      <c r="C93" s="188"/>
      <c r="D93" s="259"/>
      <c r="E93" s="259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188"/>
      <c r="U93" s="188"/>
      <c r="V93" s="188"/>
      <c r="W93" s="188"/>
      <c r="X93" s="188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91"/>
    </row>
    <row r="94" spans="1:71" ht="15">
      <c r="A94" s="212"/>
      <c r="B94" s="272"/>
      <c r="C94" s="188"/>
      <c r="D94" s="259"/>
      <c r="E94" s="259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188"/>
      <c r="U94" s="188"/>
      <c r="V94" s="188"/>
      <c r="W94" s="188"/>
      <c r="X94" s="188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91"/>
    </row>
    <row r="95" spans="1:71" ht="15">
      <c r="A95" s="212"/>
      <c r="B95" s="272"/>
      <c r="C95" s="188"/>
      <c r="D95" s="259"/>
      <c r="E95" s="259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188"/>
      <c r="U95" s="188"/>
      <c r="V95" s="188"/>
      <c r="W95" s="188"/>
      <c r="X95" s="188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91"/>
    </row>
    <row r="96" spans="1:71" ht="15">
      <c r="A96" s="212"/>
      <c r="B96" s="272"/>
      <c r="C96" s="188"/>
      <c r="D96" s="259"/>
      <c r="E96" s="259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188"/>
      <c r="U96" s="188"/>
      <c r="V96" s="188"/>
      <c r="W96" s="188"/>
      <c r="X96" s="188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91"/>
    </row>
    <row r="97" spans="1:71" ht="15">
      <c r="A97" s="212"/>
      <c r="B97" s="272"/>
      <c r="C97" s="188"/>
      <c r="D97" s="259"/>
      <c r="E97" s="259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188"/>
      <c r="U97" s="188"/>
      <c r="V97" s="188"/>
      <c r="W97" s="188"/>
      <c r="X97" s="188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91"/>
    </row>
    <row r="98" spans="1:71" ht="15">
      <c r="A98" s="212"/>
      <c r="B98" s="272"/>
      <c r="C98" s="188"/>
      <c r="D98" s="259"/>
      <c r="E98" s="259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188"/>
      <c r="U98" s="188"/>
      <c r="V98" s="188"/>
      <c r="W98" s="188"/>
      <c r="X98" s="188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91"/>
    </row>
    <row r="99" spans="1:71" ht="15">
      <c r="A99" s="212"/>
      <c r="B99" s="272"/>
      <c r="C99" s="188"/>
      <c r="D99" s="259"/>
      <c r="E99" s="259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188"/>
      <c r="U99" s="188"/>
      <c r="V99" s="188"/>
      <c r="W99" s="188"/>
      <c r="X99" s="188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91"/>
    </row>
    <row r="100" spans="1:71" ht="15">
      <c r="A100" s="212"/>
      <c r="B100" s="272"/>
      <c r="C100" s="188"/>
      <c r="D100" s="259"/>
      <c r="E100" s="259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188"/>
      <c r="U100" s="188"/>
      <c r="V100" s="188"/>
      <c r="W100" s="188"/>
      <c r="X100" s="188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91"/>
    </row>
    <row r="101" spans="1:71" ht="15">
      <c r="A101" s="212"/>
      <c r="B101" s="272"/>
      <c r="C101" s="188"/>
      <c r="D101" s="259"/>
      <c r="E101" s="259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188"/>
      <c r="U101" s="188"/>
      <c r="V101" s="188"/>
      <c r="W101" s="188"/>
      <c r="X101" s="188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91"/>
    </row>
    <row r="102" spans="1:71" ht="15">
      <c r="A102" s="212"/>
      <c r="B102" s="272"/>
      <c r="C102" s="188"/>
      <c r="D102" s="259"/>
      <c r="E102" s="259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188"/>
      <c r="U102" s="188"/>
      <c r="V102" s="188"/>
      <c r="W102" s="188"/>
      <c r="X102" s="188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91"/>
    </row>
    <row r="103" spans="1:71" ht="15">
      <c r="A103" s="212"/>
      <c r="B103" s="272"/>
      <c r="C103" s="188"/>
      <c r="D103" s="259"/>
      <c r="E103" s="259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188"/>
      <c r="U103" s="188"/>
      <c r="V103" s="188"/>
      <c r="W103" s="188"/>
      <c r="X103" s="188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91"/>
    </row>
    <row r="104" spans="1:71" ht="15">
      <c r="A104" s="212"/>
      <c r="B104" s="272"/>
      <c r="C104" s="188"/>
      <c r="D104" s="259"/>
      <c r="E104" s="259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188"/>
      <c r="U104" s="188"/>
      <c r="V104" s="188"/>
      <c r="W104" s="188"/>
      <c r="X104" s="188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91"/>
    </row>
    <row r="105" spans="1:71" ht="15">
      <c r="A105" s="212"/>
      <c r="B105" s="272"/>
      <c r="C105" s="188"/>
      <c r="D105" s="259"/>
      <c r="E105" s="259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188"/>
      <c r="U105" s="188"/>
      <c r="V105" s="188"/>
      <c r="W105" s="188"/>
      <c r="X105" s="188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91"/>
    </row>
    <row r="106" spans="1:71" ht="15">
      <c r="A106" s="212"/>
      <c r="B106" s="272"/>
      <c r="C106" s="188"/>
      <c r="D106" s="259"/>
      <c r="E106" s="259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188"/>
      <c r="U106" s="188"/>
      <c r="V106" s="188"/>
      <c r="W106" s="188"/>
      <c r="X106" s="188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91"/>
    </row>
    <row r="107" spans="1:71" ht="15">
      <c r="A107" s="212"/>
      <c r="B107" s="272"/>
      <c r="C107" s="188"/>
      <c r="D107" s="259"/>
      <c r="E107" s="259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188"/>
      <c r="U107" s="188"/>
      <c r="V107" s="188"/>
      <c r="W107" s="188"/>
      <c r="X107" s="188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91"/>
    </row>
    <row r="108" spans="1:71" ht="15">
      <c r="A108" s="212"/>
      <c r="B108" s="272"/>
      <c r="C108" s="188"/>
      <c r="D108" s="261"/>
      <c r="E108" s="259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188"/>
      <c r="U108" s="188"/>
      <c r="V108" s="188"/>
      <c r="W108" s="188"/>
      <c r="X108" s="188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91"/>
    </row>
    <row r="109" spans="1:71" ht="15">
      <c r="A109" s="212"/>
      <c r="B109" s="272"/>
      <c r="C109" s="188"/>
      <c r="D109" s="259"/>
      <c r="E109" s="259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188"/>
      <c r="U109" s="188"/>
      <c r="V109" s="188"/>
      <c r="W109" s="188"/>
      <c r="X109" s="188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91"/>
    </row>
    <row r="110" spans="1:71" ht="3.75" customHeight="1">
      <c r="A110" s="212"/>
      <c r="B110" s="272"/>
      <c r="C110" s="188"/>
      <c r="D110" s="259"/>
      <c r="E110" s="259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188"/>
      <c r="U110" s="188"/>
      <c r="V110" s="188"/>
      <c r="W110" s="188"/>
      <c r="X110" s="188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91"/>
    </row>
    <row r="111" spans="1:71" ht="15">
      <c r="A111" s="212"/>
      <c r="B111" s="272"/>
      <c r="C111" s="188"/>
      <c r="D111" s="259"/>
      <c r="E111" s="259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88"/>
      <c r="U111" s="188"/>
      <c r="V111" s="188"/>
      <c r="W111" s="188"/>
      <c r="X111" s="188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91"/>
    </row>
    <row r="112" spans="1:71" ht="15">
      <c r="A112" s="212"/>
      <c r="B112" s="272"/>
      <c r="C112" s="188"/>
      <c r="D112" s="259"/>
      <c r="E112" s="259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88"/>
      <c r="U112" s="188"/>
      <c r="V112" s="188"/>
      <c r="W112" s="188"/>
      <c r="X112" s="188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91"/>
    </row>
    <row r="113" spans="1:71" ht="15">
      <c r="A113" s="212"/>
      <c r="B113" s="272"/>
      <c r="C113" s="188"/>
      <c r="D113" s="259"/>
      <c r="E113" s="261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91"/>
    </row>
    <row r="114" spans="1:71" ht="15">
      <c r="A114" s="212"/>
      <c r="B114" s="272"/>
      <c r="C114" s="188"/>
      <c r="D114" s="261"/>
      <c r="E114" s="261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91"/>
    </row>
    <row r="115" spans="1:71" ht="15">
      <c r="B115" s="98"/>
      <c r="C115" s="3"/>
      <c r="D115" s="280"/>
      <c r="E115" s="28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91"/>
    </row>
    <row r="116" spans="1:71">
      <c r="B116" s="9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91"/>
    </row>
    <row r="117" spans="1:71">
      <c r="B117" s="9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91"/>
    </row>
    <row r="118" spans="1:71">
      <c r="B118" s="9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91"/>
    </row>
    <row r="119" spans="1:71">
      <c r="B119" s="9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91"/>
    </row>
    <row r="120" spans="1:71">
      <c r="B120" s="9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91"/>
    </row>
    <row r="121" spans="1:71">
      <c r="B121" s="9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91"/>
    </row>
    <row r="122" spans="1:71">
      <c r="B122" s="9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91"/>
    </row>
    <row r="123" spans="1:71">
      <c r="B123" s="9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91"/>
    </row>
    <row r="124" spans="1:71">
      <c r="B124" s="9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91"/>
    </row>
    <row r="125" spans="1:71">
      <c r="B125" s="9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91"/>
    </row>
    <row r="126" spans="1:71">
      <c r="B126" s="9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91"/>
    </row>
    <row r="127" spans="1:71">
      <c r="B127" s="9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91"/>
    </row>
    <row r="128" spans="1:71">
      <c r="B128" s="9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91"/>
    </row>
    <row r="129" spans="2:71">
      <c r="B129" s="9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91"/>
    </row>
    <row r="130" spans="2:71">
      <c r="B130" s="9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91"/>
    </row>
    <row r="131" spans="2:71">
      <c r="B131" s="9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91"/>
    </row>
    <row r="132" spans="2:71">
      <c r="B132" s="9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91"/>
    </row>
    <row r="133" spans="2:71" ht="12.75" customHeight="1">
      <c r="B133" s="98"/>
      <c r="C133" s="335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671"/>
      <c r="S133" s="266"/>
      <c r="T133" s="96"/>
      <c r="U133" s="97"/>
      <c r="V133" s="5"/>
      <c r="W133" s="3"/>
      <c r="X133" s="3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91"/>
    </row>
    <row r="134" spans="2:71" ht="30" customHeight="1">
      <c r="B134" s="98"/>
      <c r="C134" s="337"/>
      <c r="D134" s="961" t="s">
        <v>31</v>
      </c>
      <c r="E134" s="962"/>
      <c r="F134" s="962"/>
      <c r="G134" s="962"/>
      <c r="H134" s="962"/>
      <c r="I134" s="962"/>
      <c r="J134" s="962"/>
      <c r="K134" s="962"/>
      <c r="L134" s="962"/>
      <c r="M134" s="962"/>
      <c r="N134" s="962"/>
      <c r="O134" s="962"/>
      <c r="P134" s="962"/>
      <c r="Q134" s="962"/>
      <c r="R134" s="272"/>
      <c r="S134" s="188"/>
      <c r="T134" s="5"/>
      <c r="U134" s="91"/>
      <c r="V134" s="5"/>
      <c r="W134" s="3"/>
      <c r="X134" s="3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91"/>
    </row>
    <row r="135" spans="2:71" ht="18" customHeight="1">
      <c r="B135" s="98"/>
      <c r="C135" s="33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272"/>
      <c r="S135" s="188"/>
      <c r="T135" s="5"/>
      <c r="U135" s="91"/>
      <c r="V135" s="5"/>
      <c r="W135" s="3"/>
      <c r="X135" s="3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91"/>
    </row>
    <row r="136" spans="2:71" ht="15">
      <c r="B136" s="98"/>
      <c r="C136" s="338"/>
      <c r="D136" s="200"/>
      <c r="E136" s="282">
        <v>1</v>
      </c>
      <c r="F136" s="278" t="s">
        <v>25</v>
      </c>
      <c r="G136" s="289">
        <f>SUM(G138:G166)</f>
        <v>100000</v>
      </c>
      <c r="H136" s="289">
        <f>SUM(H138:H166)</f>
        <v>120000</v>
      </c>
      <c r="I136" s="200"/>
      <c r="J136" s="200"/>
      <c r="K136" s="200"/>
      <c r="L136" s="200"/>
      <c r="M136" s="200"/>
      <c r="N136" s="200"/>
      <c r="O136" s="200"/>
      <c r="P136" s="200"/>
      <c r="Q136" s="200"/>
      <c r="R136" s="272"/>
      <c r="S136" s="188"/>
      <c r="T136" s="5"/>
      <c r="U136" s="91"/>
      <c r="V136" s="5"/>
      <c r="W136" s="3"/>
      <c r="X136" s="3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91"/>
    </row>
    <row r="137" spans="2:71" ht="14.25">
      <c r="B137" s="98"/>
      <c r="C137" s="338"/>
      <c r="D137" s="200"/>
      <c r="E137" s="284"/>
      <c r="F137" s="202" t="s">
        <v>22</v>
      </c>
      <c r="G137" s="203" t="s">
        <v>21</v>
      </c>
      <c r="H137" s="285"/>
      <c r="I137" s="200" t="s">
        <v>33</v>
      </c>
      <c r="J137" s="200"/>
      <c r="K137" s="200"/>
      <c r="L137" s="200"/>
      <c r="M137" s="200"/>
      <c r="N137" s="200"/>
      <c r="O137" s="200"/>
      <c r="P137" s="200"/>
      <c r="Q137" s="200"/>
      <c r="R137" s="272"/>
      <c r="S137" s="188"/>
      <c r="T137" s="5"/>
      <c r="U137" s="91"/>
      <c r="V137" s="5"/>
      <c r="W137" s="3"/>
      <c r="X137" s="3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91"/>
    </row>
    <row r="138" spans="2:71" ht="15.75" customHeight="1">
      <c r="B138" s="98"/>
      <c r="C138" s="338"/>
      <c r="D138" s="200"/>
      <c r="E138" s="194"/>
      <c r="F138" s="286" t="s">
        <v>15</v>
      </c>
      <c r="G138" s="287">
        <v>100000</v>
      </c>
      <c r="H138" s="288">
        <v>120000</v>
      </c>
      <c r="I138" s="200"/>
      <c r="J138" s="200"/>
      <c r="K138" s="200"/>
      <c r="L138" s="200"/>
      <c r="M138" s="200"/>
      <c r="N138" s="200"/>
      <c r="O138" s="200"/>
      <c r="P138" s="200"/>
      <c r="Q138" s="200"/>
      <c r="R138" s="272"/>
      <c r="S138" s="188"/>
      <c r="T138" s="5"/>
      <c r="U138" s="91"/>
      <c r="V138" s="5"/>
      <c r="W138" s="3"/>
      <c r="X138" s="3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91"/>
    </row>
    <row r="139" spans="2:71">
      <c r="B139" s="98"/>
      <c r="C139" s="338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72"/>
      <c r="S139" s="188"/>
      <c r="T139" s="5"/>
      <c r="U139" s="91"/>
      <c r="V139" s="5"/>
      <c r="W139" s="3"/>
      <c r="X139" s="3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91"/>
    </row>
    <row r="140" spans="2:71">
      <c r="B140" s="98"/>
      <c r="C140" s="338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72"/>
      <c r="S140" s="188"/>
      <c r="T140" s="5"/>
      <c r="U140" s="91"/>
      <c r="V140" s="5"/>
      <c r="W140" s="3"/>
      <c r="X140" s="3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91"/>
    </row>
    <row r="141" spans="2:71" ht="14.25">
      <c r="B141" s="98"/>
      <c r="C141" s="338"/>
      <c r="D141" s="200"/>
      <c r="E141" s="200"/>
      <c r="F141" s="204" t="s">
        <v>32</v>
      </c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72"/>
      <c r="S141" s="188"/>
      <c r="T141" s="5"/>
      <c r="U141" s="91"/>
      <c r="V141" s="5"/>
      <c r="W141" s="3"/>
      <c r="X141" s="3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91"/>
    </row>
    <row r="142" spans="2:71" ht="14.25">
      <c r="B142" s="98"/>
      <c r="C142" s="338"/>
      <c r="D142" s="200"/>
      <c r="E142" s="200"/>
      <c r="F142" s="204" t="s">
        <v>400</v>
      </c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72"/>
      <c r="S142" s="188"/>
      <c r="T142" s="5"/>
      <c r="U142" s="91"/>
      <c r="V142" s="5"/>
      <c r="W142" s="3"/>
      <c r="X142" s="3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91"/>
    </row>
    <row r="143" spans="2:71" ht="16.5" customHeight="1">
      <c r="B143" s="98"/>
      <c r="C143" s="338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72"/>
      <c r="S143" s="188"/>
      <c r="T143" s="5"/>
      <c r="U143" s="91"/>
      <c r="V143" s="5"/>
      <c r="W143" s="3"/>
      <c r="X143" s="3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91"/>
    </row>
    <row r="144" spans="2:71" ht="15">
      <c r="B144" s="98"/>
      <c r="C144" s="338"/>
      <c r="D144" s="200"/>
      <c r="E144" s="282">
        <v>2</v>
      </c>
      <c r="F144" s="283" t="s">
        <v>20</v>
      </c>
      <c r="G144" s="204" t="s">
        <v>34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72"/>
      <c r="S144" s="188"/>
      <c r="T144" s="5"/>
      <c r="U144" s="91"/>
      <c r="V144" s="5"/>
      <c r="W144" s="3"/>
      <c r="X144" s="3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91"/>
    </row>
    <row r="145" spans="2:71" ht="14.25">
      <c r="B145" s="98"/>
      <c r="C145" s="338"/>
      <c r="D145" s="200"/>
      <c r="E145" s="204" t="s">
        <v>35</v>
      </c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72"/>
      <c r="S145" s="188"/>
      <c r="T145" s="5"/>
      <c r="U145" s="91"/>
      <c r="V145" s="5"/>
      <c r="W145" s="3"/>
      <c r="X145" s="3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91"/>
    </row>
    <row r="146" spans="2:71" ht="14.25">
      <c r="B146" s="98"/>
      <c r="C146" s="338"/>
      <c r="D146" s="200"/>
      <c r="E146" s="205" t="s">
        <v>36</v>
      </c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72"/>
      <c r="S146" s="188"/>
      <c r="T146" s="5"/>
      <c r="U146" s="91"/>
      <c r="V146" s="5"/>
      <c r="W146" s="3"/>
      <c r="X146" s="3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91"/>
    </row>
    <row r="147" spans="2:71" ht="15.75" customHeight="1">
      <c r="B147" s="98"/>
      <c r="C147" s="338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72"/>
      <c r="S147" s="188"/>
      <c r="T147" s="5"/>
      <c r="U147" s="91"/>
      <c r="V147" s="5"/>
      <c r="W147" s="3"/>
      <c r="X147" s="3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91"/>
    </row>
    <row r="148" spans="2:71" ht="17.25" customHeight="1">
      <c r="B148" s="98"/>
      <c r="C148" s="338"/>
      <c r="D148" s="200"/>
      <c r="E148" s="282">
        <v>3</v>
      </c>
      <c r="F148" s="278" t="s">
        <v>24</v>
      </c>
      <c r="G148" s="204" t="s">
        <v>37</v>
      </c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72"/>
      <c r="S148" s="188"/>
      <c r="T148" s="5"/>
      <c r="U148" s="91"/>
      <c r="V148" s="5"/>
      <c r="W148" s="3"/>
      <c r="X148" s="3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91"/>
    </row>
    <row r="149" spans="2:71" ht="15.75" customHeight="1">
      <c r="B149" s="98"/>
      <c r="C149" s="338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72"/>
      <c r="S149" s="188"/>
      <c r="T149" s="5"/>
      <c r="U149" s="91"/>
      <c r="V149" s="5"/>
      <c r="W149" s="3"/>
      <c r="X149" s="3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91"/>
    </row>
    <row r="150" spans="2:71" ht="15">
      <c r="B150" s="98"/>
      <c r="C150" s="338"/>
      <c r="D150" s="200"/>
      <c r="E150" s="282">
        <v>4</v>
      </c>
      <c r="F150" s="278" t="s">
        <v>26</v>
      </c>
      <c r="G150" s="204" t="s">
        <v>341</v>
      </c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72"/>
      <c r="S150" s="188"/>
      <c r="T150" s="5"/>
      <c r="U150" s="91"/>
      <c r="V150" s="5"/>
      <c r="W150" s="3"/>
      <c r="X150" s="3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91"/>
    </row>
    <row r="151" spans="2:71" ht="14.25">
      <c r="B151" s="98"/>
      <c r="C151" s="338"/>
      <c r="D151" s="200"/>
      <c r="E151" s="200"/>
      <c r="F151" s="200"/>
      <c r="G151" s="204" t="s">
        <v>401</v>
      </c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72"/>
      <c r="S151" s="188"/>
      <c r="T151" s="5"/>
      <c r="U151" s="91"/>
      <c r="V151" s="5"/>
      <c r="W151" s="3"/>
      <c r="X151" s="3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91"/>
    </row>
    <row r="152" spans="2:71" ht="12.75" customHeight="1">
      <c r="B152" s="98"/>
      <c r="C152" s="338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72"/>
      <c r="S152" s="188"/>
      <c r="T152" s="5"/>
      <c r="U152" s="91"/>
      <c r="V152" s="5"/>
      <c r="W152" s="3"/>
      <c r="X152" s="3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91"/>
    </row>
    <row r="153" spans="2:71" ht="6.75" customHeight="1">
      <c r="B153" s="98"/>
      <c r="C153" s="338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72"/>
      <c r="S153" s="188"/>
      <c r="T153" s="5"/>
      <c r="U153" s="91"/>
      <c r="V153" s="5"/>
      <c r="W153" s="3"/>
      <c r="X153" s="3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91"/>
    </row>
    <row r="154" spans="2:71" ht="15" customHeight="1">
      <c r="B154" s="98"/>
      <c r="C154" s="331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73"/>
      <c r="S154" s="262"/>
      <c r="T154" s="93"/>
      <c r="U154" s="94"/>
      <c r="V154" s="5"/>
      <c r="W154" s="3"/>
      <c r="X154" s="3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91"/>
    </row>
    <row r="155" spans="2:71">
      <c r="B155" s="98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3"/>
      <c r="U155" s="3"/>
      <c r="V155" s="3"/>
      <c r="W155" s="3"/>
      <c r="X155" s="3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91"/>
    </row>
    <row r="156" spans="2:71">
      <c r="B156" s="98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3"/>
      <c r="U156" s="3"/>
      <c r="V156" s="3"/>
      <c r="W156" s="3"/>
      <c r="X156" s="3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91"/>
    </row>
    <row r="157" spans="2:71">
      <c r="B157" s="98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3"/>
      <c r="U157" s="3"/>
      <c r="V157" s="3"/>
      <c r="W157" s="3"/>
      <c r="X157" s="3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91"/>
    </row>
    <row r="158" spans="2:71" s="73" customFormat="1">
      <c r="B158" s="98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3"/>
      <c r="U158" s="3"/>
      <c r="V158" s="3"/>
      <c r="W158" s="3"/>
      <c r="X158" s="3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91"/>
    </row>
    <row r="159" spans="2:71" s="73" customFormat="1">
      <c r="B159" s="98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3"/>
      <c r="U159" s="3"/>
      <c r="V159" s="3"/>
      <c r="W159" s="3"/>
      <c r="X159" s="3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91"/>
    </row>
    <row r="160" spans="2:71" s="73" customFormat="1">
      <c r="B160" s="98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3"/>
      <c r="U160" s="3"/>
      <c r="V160" s="3"/>
      <c r="W160" s="3"/>
      <c r="X160" s="3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91"/>
    </row>
    <row r="161" spans="2:71" s="73" customFormat="1">
      <c r="B161" s="98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3"/>
      <c r="U161" s="3"/>
      <c r="V161" s="3"/>
      <c r="W161" s="3"/>
      <c r="X161" s="3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91"/>
    </row>
    <row r="162" spans="2:71" s="73" customFormat="1">
      <c r="B162" s="98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3"/>
      <c r="U162" s="3"/>
      <c r="V162" s="3"/>
      <c r="W162" s="3"/>
      <c r="X162" s="3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91"/>
    </row>
    <row r="163" spans="2:71" s="73" customFormat="1">
      <c r="B163" s="98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3"/>
      <c r="U163" s="3"/>
      <c r="V163" s="3"/>
      <c r="W163" s="3"/>
      <c r="X163" s="3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91"/>
    </row>
    <row r="164" spans="2:71" s="73" customFormat="1">
      <c r="B164" s="98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3"/>
      <c r="U164" s="3"/>
      <c r="V164" s="3"/>
      <c r="W164" s="3"/>
      <c r="X164" s="3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91"/>
    </row>
    <row r="165" spans="2:71" s="73" customFormat="1">
      <c r="B165" s="9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91"/>
    </row>
    <row r="166" spans="2:71" s="73" customFormat="1">
      <c r="B166" s="9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91"/>
    </row>
    <row r="167" spans="2:71" s="73" customFormat="1">
      <c r="B167" s="9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91"/>
    </row>
    <row r="168" spans="2:71" s="73" customFormat="1">
      <c r="B168" s="9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91"/>
    </row>
    <row r="169" spans="2:71" s="73" customFormat="1">
      <c r="B169" s="9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91"/>
    </row>
    <row r="170" spans="2:71" s="73" customFormat="1">
      <c r="B170" s="9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91"/>
    </row>
    <row r="171" spans="2:71" s="73" customFormat="1">
      <c r="B171" s="9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91"/>
    </row>
    <row r="172" spans="2:71" s="73" customFormat="1">
      <c r="B172" s="9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91"/>
    </row>
    <row r="173" spans="2:71" s="73" customFormat="1">
      <c r="B173" s="9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91"/>
    </row>
    <row r="174" spans="2:71">
      <c r="B174" s="9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91"/>
    </row>
    <row r="175" spans="2:71">
      <c r="B175" s="9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91"/>
    </row>
    <row r="176" spans="2:71">
      <c r="B176" s="9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91"/>
    </row>
    <row r="177" spans="2:71">
      <c r="B177" s="9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91"/>
    </row>
    <row r="178" spans="2:71">
      <c r="B178" s="9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91"/>
    </row>
    <row r="179" spans="2:71">
      <c r="B179" s="9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91"/>
    </row>
    <row r="180" spans="2:71">
      <c r="B180" s="9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91"/>
    </row>
    <row r="181" spans="2:71">
      <c r="B181" s="9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91"/>
    </row>
    <row r="182" spans="2:71">
      <c r="B182" s="9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91"/>
    </row>
    <row r="183" spans="2:71">
      <c r="B183" s="9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91"/>
    </row>
    <row r="184" spans="2:71">
      <c r="B184" s="9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91"/>
    </row>
    <row r="185" spans="2:71">
      <c r="B185" s="9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91"/>
    </row>
    <row r="186" spans="2:71">
      <c r="B186" s="9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91"/>
    </row>
    <row r="187" spans="2:71">
      <c r="B187" s="9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91"/>
    </row>
    <row r="188" spans="2:71">
      <c r="B188" s="9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91"/>
    </row>
    <row r="189" spans="2:71">
      <c r="B189" s="9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91"/>
    </row>
    <row r="190" spans="2:71">
      <c r="B190" s="9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91"/>
    </row>
    <row r="191" spans="2:71">
      <c r="B191" s="9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91"/>
    </row>
    <row r="192" spans="2:71">
      <c r="B192" s="9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91"/>
    </row>
    <row r="193" spans="2:71">
      <c r="B193" s="9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91"/>
    </row>
    <row r="194" spans="2:71">
      <c r="B194" s="9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91"/>
    </row>
    <row r="195" spans="2:71">
      <c r="B195" s="9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91"/>
    </row>
    <row r="196" spans="2:71">
      <c r="B196" s="9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91"/>
    </row>
    <row r="197" spans="2:71">
      <c r="B197" s="9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91"/>
    </row>
    <row r="198" spans="2:71">
      <c r="B198" s="9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91"/>
    </row>
    <row r="199" spans="2:71">
      <c r="B199" s="9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91"/>
    </row>
    <row r="200" spans="2:71">
      <c r="B200" s="9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91"/>
    </row>
    <row r="201" spans="2:71">
      <c r="B201" s="9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91"/>
    </row>
    <row r="202" spans="2:71">
      <c r="B202" s="9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91"/>
    </row>
    <row r="203" spans="2:71">
      <c r="B203" s="9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91"/>
    </row>
    <row r="204" spans="2:71">
      <c r="B204" s="9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91"/>
    </row>
    <row r="205" spans="2:71">
      <c r="B205" s="9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91"/>
    </row>
    <row r="206" spans="2:71">
      <c r="B206" s="9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91"/>
    </row>
    <row r="207" spans="2:71">
      <c r="B207" s="9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91"/>
    </row>
    <row r="208" spans="2:71">
      <c r="B208" s="9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91"/>
    </row>
    <row r="209" spans="2:71">
      <c r="B209" s="9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91"/>
    </row>
    <row r="210" spans="2:71">
      <c r="B210" s="9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91"/>
    </row>
    <row r="211" spans="2:71">
      <c r="B211" s="9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91"/>
    </row>
    <row r="212" spans="2:71" s="73" customFormat="1">
      <c r="B212" s="9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91"/>
    </row>
    <row r="213" spans="2:71" s="73" customFormat="1">
      <c r="B213" s="9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91"/>
    </row>
    <row r="214" spans="2:71" s="73" customFormat="1">
      <c r="B214" s="9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91"/>
    </row>
    <row r="215" spans="2:71" s="73" customFormat="1">
      <c r="B215" s="9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91"/>
    </row>
    <row r="216" spans="2:71" s="73" customFormat="1">
      <c r="B216" s="9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91"/>
    </row>
    <row r="217" spans="2:71" s="73" customFormat="1">
      <c r="B217" s="9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91"/>
    </row>
    <row r="218" spans="2:71" s="73" customFormat="1">
      <c r="B218" s="9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91"/>
    </row>
    <row r="219" spans="2:71" s="73" customFormat="1">
      <c r="B219" s="9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91"/>
    </row>
    <row r="220" spans="2:71" s="73" customFormat="1">
      <c r="B220" s="9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91"/>
    </row>
    <row r="221" spans="2:71" s="73" customFormat="1">
      <c r="B221" s="9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91"/>
    </row>
    <row r="222" spans="2:71" s="73" customFormat="1">
      <c r="B222" s="9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91"/>
    </row>
    <row r="223" spans="2:71" s="73" customFormat="1">
      <c r="B223" s="9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91"/>
    </row>
    <row r="224" spans="2:71" s="73" customFormat="1">
      <c r="B224" s="9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91"/>
    </row>
    <row r="225" spans="2:71" s="73" customFormat="1">
      <c r="B225" s="9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91"/>
    </row>
    <row r="226" spans="2:71" s="73" customFormat="1">
      <c r="B226" s="9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91"/>
    </row>
    <row r="227" spans="2:71" s="73" customFormat="1">
      <c r="B227" s="9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91"/>
    </row>
    <row r="228" spans="2:71" s="73" customFormat="1">
      <c r="B228" s="9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91"/>
    </row>
    <row r="229" spans="2:71" s="73" customFormat="1">
      <c r="B229" s="9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91"/>
    </row>
    <row r="230" spans="2:71" s="73" customFormat="1">
      <c r="B230" s="9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91"/>
    </row>
    <row r="231" spans="2:71" s="73" customFormat="1">
      <c r="B231" s="9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91"/>
    </row>
    <row r="232" spans="2:71" s="73" customFormat="1">
      <c r="B232" s="9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91"/>
    </row>
    <row r="233" spans="2:71" s="73" customFormat="1">
      <c r="B233" s="9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91"/>
    </row>
    <row r="234" spans="2:71" s="73" customFormat="1">
      <c r="B234" s="9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91"/>
    </row>
    <row r="235" spans="2:71" s="73" customFormat="1">
      <c r="B235" s="9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91"/>
    </row>
    <row r="236" spans="2:71" s="73" customFormat="1">
      <c r="B236" s="9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91"/>
    </row>
    <row r="237" spans="2:71" s="73" customFormat="1">
      <c r="B237" s="9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91"/>
    </row>
    <row r="238" spans="2:71" s="73" customFormat="1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91"/>
    </row>
    <row r="239" spans="2:71" s="73" customFormat="1">
      <c r="B239" s="9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91"/>
    </row>
    <row r="240" spans="2:71" s="73" customFormat="1">
      <c r="B240" s="9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91"/>
    </row>
    <row r="241" spans="2:71" s="73" customFormat="1">
      <c r="B241" s="9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91"/>
    </row>
    <row r="242" spans="2:71" s="73" customFormat="1">
      <c r="B242" s="9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91"/>
    </row>
    <row r="243" spans="2:71" s="73" customFormat="1">
      <c r="B243" s="9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91"/>
    </row>
    <row r="244" spans="2:71" s="73" customFormat="1">
      <c r="B244" s="9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91"/>
    </row>
    <row r="245" spans="2:71">
      <c r="B245" s="9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91"/>
    </row>
    <row r="246" spans="2:71">
      <c r="B246" s="9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91"/>
    </row>
    <row r="247" spans="2:71">
      <c r="B247" s="9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91"/>
    </row>
    <row r="248" spans="2:71">
      <c r="B248" s="9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91"/>
    </row>
    <row r="249" spans="2:71">
      <c r="B249" s="9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91"/>
    </row>
    <row r="250" spans="2:71">
      <c r="B250" s="9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91"/>
    </row>
    <row r="251" spans="2:71">
      <c r="B251" s="9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91"/>
    </row>
    <row r="252" spans="2:71">
      <c r="B252" s="9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91"/>
    </row>
    <row r="253" spans="2:71">
      <c r="B253" s="9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91"/>
    </row>
    <row r="254" spans="2:71">
      <c r="B254" s="9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91"/>
    </row>
    <row r="255" spans="2:71">
      <c r="B255" s="9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91"/>
    </row>
    <row r="256" spans="2:71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91"/>
    </row>
    <row r="257" spans="2:71">
      <c r="B257" s="9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91"/>
    </row>
    <row r="258" spans="2:71">
      <c r="B258" s="9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91"/>
    </row>
    <row r="259" spans="2:71">
      <c r="B259" s="9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91"/>
    </row>
    <row r="260" spans="2:71">
      <c r="B260" s="9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91"/>
    </row>
    <row r="261" spans="2:71">
      <c r="B261" s="9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91"/>
    </row>
    <row r="262" spans="2:71">
      <c r="B262" s="9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91"/>
    </row>
    <row r="263" spans="2:71">
      <c r="B263" s="9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91"/>
    </row>
    <row r="264" spans="2:71">
      <c r="B264" s="9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91"/>
    </row>
    <row r="265" spans="2:71">
      <c r="B265" s="9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91"/>
    </row>
    <row r="266" spans="2:71">
      <c r="B266" s="9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91"/>
    </row>
    <row r="267" spans="2:71">
      <c r="B267" s="9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91"/>
    </row>
    <row r="268" spans="2:71">
      <c r="B268" s="9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91"/>
    </row>
    <row r="269" spans="2:71">
      <c r="B269" s="9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91"/>
    </row>
    <row r="270" spans="2:71">
      <c r="B270" s="9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91"/>
    </row>
    <row r="271" spans="2:71">
      <c r="B271" s="9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91"/>
    </row>
    <row r="272" spans="2:71">
      <c r="B272" s="9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91"/>
    </row>
    <row r="273" spans="2:71">
      <c r="B273" s="9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91"/>
    </row>
    <row r="274" spans="2:71">
      <c r="B274" s="98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91"/>
    </row>
    <row r="275" spans="2:71">
      <c r="B275" s="98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91"/>
    </row>
    <row r="276" spans="2:71">
      <c r="B276" s="98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91"/>
    </row>
    <row r="277" spans="2:71">
      <c r="B277" s="98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91"/>
    </row>
    <row r="278" spans="2:71">
      <c r="B278" s="98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91"/>
    </row>
    <row r="279" spans="2:71">
      <c r="B279" s="9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91"/>
    </row>
    <row r="280" spans="2:71">
      <c r="B280" s="9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91"/>
    </row>
    <row r="281" spans="2:71">
      <c r="B281" s="9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91"/>
    </row>
    <row r="282" spans="2:71">
      <c r="B282" s="10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4"/>
    </row>
  </sheetData>
  <sheetProtection sheet="1" objects="1" scenarios="1"/>
  <mergeCells count="7">
    <mergeCell ref="D134:Q134"/>
    <mergeCell ref="K2:K3"/>
    <mergeCell ref="L2:L3"/>
    <mergeCell ref="M2:N3"/>
    <mergeCell ref="F6:I6"/>
    <mergeCell ref="E2:F3"/>
    <mergeCell ref="G2:J3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scale="58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 enableFormatConditionsCalculation="0">
    <tabColor indexed="16"/>
    <pageSetUpPr fitToPage="1"/>
  </sheetPr>
  <dimension ref="B1:BO520"/>
  <sheetViews>
    <sheetView showGridLines="0" showRowColHeaders="0" showZeros="0" showOutlineSymbols="0" zoomScale="75" zoomScaleNormal="75" workbookViewId="0">
      <pane xSplit="7" ySplit="10" topLeftCell="H11" activePane="bottomRight" state="frozen"/>
      <selection pane="topRight" activeCell="F1" sqref="F1"/>
      <selection pane="bottomLeft" activeCell="A5" sqref="A5"/>
      <selection pane="bottomRight" activeCell="A11" sqref="A11:A283"/>
    </sheetView>
  </sheetViews>
  <sheetFormatPr baseColWidth="10" defaultRowHeight="12.75"/>
  <cols>
    <col min="1" max="1" width="0" hidden="1" customWidth="1"/>
    <col min="2" max="2" width="2.7109375" customWidth="1"/>
    <col min="3" max="3" width="1.7109375" customWidth="1"/>
    <col min="4" max="4" width="1.42578125" customWidth="1"/>
    <col min="5" max="5" width="3.140625" customWidth="1"/>
    <col min="6" max="6" width="22.7109375" customWidth="1"/>
    <col min="7" max="7" width="15.5703125" customWidth="1"/>
    <col min="8" max="19" width="13.7109375" customWidth="1"/>
    <col min="20" max="20" width="7.140625" customWidth="1"/>
    <col min="21" max="21" width="1.7109375" customWidth="1"/>
    <col min="22" max="63" width="11.42578125" style="73"/>
  </cols>
  <sheetData>
    <row r="1" spans="2:67" ht="12.75" customHeight="1">
      <c r="B1" s="27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3"/>
      <c r="W1" s="3"/>
      <c r="X1" s="3"/>
      <c r="Y1" s="3"/>
      <c r="Z1" s="3"/>
      <c r="AA1" s="3"/>
      <c r="AB1" s="3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91"/>
    </row>
    <row r="2" spans="2:67" ht="16.5" customHeight="1">
      <c r="B2" s="272"/>
      <c r="C2" s="213"/>
      <c r="D2" s="214"/>
      <c r="E2" s="972" t="str">
        <f>INI!$G$11</f>
        <v>MiEMPRESA</v>
      </c>
      <c r="F2" s="972"/>
      <c r="G2" s="974" t="s">
        <v>18</v>
      </c>
      <c r="H2" s="974"/>
      <c r="I2" s="974"/>
      <c r="J2" s="974"/>
      <c r="K2" s="963">
        <f>SB!$C$73</f>
        <v>2025</v>
      </c>
      <c r="L2" s="965"/>
      <c r="M2" s="967" t="s">
        <v>38</v>
      </c>
      <c r="N2" s="967"/>
      <c r="O2" s="215"/>
      <c r="P2" s="215"/>
      <c r="Q2" s="216"/>
      <c r="R2" s="266"/>
      <c r="S2" s="266"/>
      <c r="T2" s="266"/>
      <c r="U2" s="270"/>
      <c r="V2" s="3"/>
      <c r="W2" s="3"/>
      <c r="X2" s="3"/>
      <c r="Y2" s="3"/>
      <c r="Z2" s="3"/>
      <c r="AA2" s="3"/>
      <c r="AB2" s="3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91"/>
    </row>
    <row r="3" spans="2:67" ht="16.5" customHeight="1">
      <c r="B3" s="272"/>
      <c r="C3" s="217"/>
      <c r="D3" s="218"/>
      <c r="E3" s="980"/>
      <c r="F3" s="980"/>
      <c r="G3" s="981"/>
      <c r="H3" s="981"/>
      <c r="I3" s="981"/>
      <c r="J3" s="981"/>
      <c r="K3" s="982"/>
      <c r="L3" s="983"/>
      <c r="M3" s="987"/>
      <c r="N3" s="987"/>
      <c r="O3" s="219"/>
      <c r="P3" s="219"/>
      <c r="Q3" s="220"/>
      <c r="R3" s="188"/>
      <c r="S3" s="188"/>
      <c r="T3" s="188"/>
      <c r="U3" s="223"/>
      <c r="V3" s="3"/>
      <c r="W3" s="3"/>
      <c r="X3" s="3"/>
      <c r="Y3" s="3"/>
      <c r="Z3" s="3"/>
      <c r="AA3" s="3"/>
      <c r="AB3" s="3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91"/>
    </row>
    <row r="4" spans="2:67" ht="5.0999999999999996" customHeight="1">
      <c r="B4" s="272"/>
      <c r="C4" s="812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188"/>
      <c r="T4" s="188"/>
      <c r="U4" s="223"/>
      <c r="V4" s="3"/>
      <c r="W4" s="3"/>
      <c r="X4" s="3"/>
      <c r="Y4" s="3"/>
      <c r="Z4" s="3"/>
      <c r="AA4" s="3"/>
      <c r="AB4" s="3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1"/>
    </row>
    <row r="5" spans="2:67" ht="5.0999999999999996" customHeight="1">
      <c r="B5" s="272"/>
      <c r="C5" s="149"/>
      <c r="D5" s="804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93"/>
      <c r="R5" s="149"/>
      <c r="S5" s="188"/>
      <c r="T5" s="188"/>
      <c r="U5" s="22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91"/>
    </row>
    <row r="6" spans="2:67" ht="20.25" customHeight="1">
      <c r="B6" s="272"/>
      <c r="C6" s="149"/>
      <c r="D6" s="811"/>
      <c r="E6" s="787"/>
      <c r="F6" s="969" t="s">
        <v>12</v>
      </c>
      <c r="G6" s="970"/>
      <c r="H6" s="970"/>
      <c r="I6" s="971"/>
      <c r="J6" s="787"/>
      <c r="K6" s="789"/>
      <c r="L6" s="791"/>
      <c r="M6" s="792"/>
      <c r="N6" s="792"/>
      <c r="O6" s="786"/>
      <c r="P6" s="786"/>
      <c r="Q6" s="793"/>
      <c r="R6" s="149"/>
      <c r="S6" s="188"/>
      <c r="T6" s="188"/>
      <c r="U6" s="22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91"/>
    </row>
    <row r="7" spans="2:67" ht="15">
      <c r="B7" s="272"/>
      <c r="C7" s="149"/>
      <c r="D7" s="811"/>
      <c r="E7" s="787"/>
      <c r="F7" s="817" t="s">
        <v>19</v>
      </c>
      <c r="G7" s="939">
        <f>ING!$I$10</f>
        <v>0</v>
      </c>
      <c r="H7" s="819" t="s">
        <v>134</v>
      </c>
      <c r="I7" s="937">
        <f>PPT!$F$55</f>
        <v>1115071.2</v>
      </c>
      <c r="J7" s="787"/>
      <c r="K7" s="789"/>
      <c r="L7" s="815"/>
      <c r="M7" s="816"/>
      <c r="N7" s="816"/>
      <c r="O7" s="787"/>
      <c r="P7" s="787"/>
      <c r="Q7" s="794"/>
      <c r="R7" s="149"/>
      <c r="S7" s="188"/>
      <c r="T7" s="188"/>
      <c r="U7" s="22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91"/>
    </row>
    <row r="8" spans="2:67" ht="15">
      <c r="B8" s="272"/>
      <c r="C8" s="149"/>
      <c r="D8" s="811"/>
      <c r="E8" s="787"/>
      <c r="F8" s="818" t="s">
        <v>38</v>
      </c>
      <c r="G8" s="940">
        <f>PPT!$F$52</f>
        <v>3261568.8</v>
      </c>
      <c r="H8" s="936" t="s">
        <v>439</v>
      </c>
      <c r="I8" s="938">
        <f>PPT!$F$70</f>
        <v>1112695.2</v>
      </c>
      <c r="J8" s="787"/>
      <c r="K8" s="789"/>
      <c r="L8" s="795"/>
      <c r="M8" s="796"/>
      <c r="N8" s="796"/>
      <c r="O8" s="797"/>
      <c r="P8" s="797"/>
      <c r="Q8" s="798"/>
      <c r="R8" s="149"/>
      <c r="S8" s="188"/>
      <c r="T8" s="188"/>
      <c r="U8" s="22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91"/>
    </row>
    <row r="9" spans="2:67" ht="5.0999999999999996" customHeight="1">
      <c r="B9" s="272"/>
      <c r="C9" s="812"/>
      <c r="D9" s="788"/>
      <c r="E9" s="797"/>
      <c r="F9" s="805"/>
      <c r="G9" s="806"/>
      <c r="H9" s="807"/>
      <c r="I9" s="808"/>
      <c r="J9" s="797"/>
      <c r="K9" s="809"/>
      <c r="L9" s="796"/>
      <c r="M9" s="796"/>
      <c r="N9" s="796"/>
      <c r="O9" s="797"/>
      <c r="P9" s="797"/>
      <c r="Q9" s="798"/>
      <c r="R9" s="530"/>
      <c r="S9" s="262"/>
      <c r="T9" s="262"/>
      <c r="U9" s="22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91"/>
    </row>
    <row r="10" spans="2:67" ht="5.0999999999999996" customHeight="1">
      <c r="B10" s="272"/>
      <c r="C10" s="813"/>
      <c r="D10" s="148"/>
      <c r="E10" s="148"/>
      <c r="F10" s="801"/>
      <c r="G10" s="269"/>
      <c r="H10" s="5"/>
      <c r="I10" s="802"/>
      <c r="J10" s="148"/>
      <c r="K10" s="803"/>
      <c r="L10" s="803"/>
      <c r="M10" s="803"/>
      <c r="N10" s="526"/>
      <c r="O10" s="527"/>
      <c r="P10" s="528"/>
      <c r="Q10" s="528"/>
      <c r="R10" s="584"/>
      <c r="S10" s="276"/>
      <c r="T10" s="810"/>
      <c r="U10" s="22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91"/>
    </row>
    <row r="11" spans="2:67" ht="2.4500000000000002" customHeight="1">
      <c r="B11" s="272"/>
      <c r="C11" s="149"/>
      <c r="D11" s="148"/>
      <c r="E11" s="1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315"/>
      <c r="R11" s="315"/>
      <c r="S11" s="188"/>
      <c r="T11" s="188"/>
      <c r="U11" s="22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91"/>
    </row>
    <row r="12" spans="2:67" ht="13.5" customHeight="1">
      <c r="B12" s="272"/>
      <c r="C12" s="272"/>
      <c r="D12" s="989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230"/>
      <c r="S12" s="225"/>
      <c r="T12" s="225"/>
      <c r="U12" s="28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91"/>
    </row>
    <row r="13" spans="2:67" ht="17.100000000000001" customHeight="1">
      <c r="B13" s="272"/>
      <c r="C13" s="272"/>
      <c r="D13" s="229"/>
      <c r="E13" s="290">
        <v>1</v>
      </c>
      <c r="F13" s="984" t="s">
        <v>39</v>
      </c>
      <c r="G13" s="984"/>
      <c r="H13" s="984"/>
      <c r="I13" s="291" t="s">
        <v>390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27"/>
      <c r="T13" s="228"/>
      <c r="U13" s="22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91"/>
    </row>
    <row r="14" spans="2:67" ht="10.5" customHeight="1">
      <c r="B14" s="272"/>
      <c r="C14" s="272"/>
      <c r="D14" s="229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27"/>
      <c r="T14" s="228"/>
      <c r="U14" s="22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91"/>
    </row>
    <row r="15" spans="2:67" ht="17.100000000000001" customHeight="1">
      <c r="B15" s="272"/>
      <c r="C15" s="272"/>
      <c r="D15" s="229"/>
      <c r="E15" s="292" t="s">
        <v>53</v>
      </c>
      <c r="F15" s="986" t="s">
        <v>54</v>
      </c>
      <c r="G15" s="986"/>
      <c r="H15" s="293">
        <v>200000</v>
      </c>
      <c r="I15" s="238" t="s">
        <v>412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27"/>
      <c r="T15" s="228"/>
      <c r="U15" s="22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91"/>
    </row>
    <row r="16" spans="2:67" ht="5.0999999999999996" customHeight="1">
      <c r="B16" s="272"/>
      <c r="C16" s="272"/>
      <c r="D16" s="229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27"/>
      <c r="T16" s="228"/>
      <c r="U16" s="22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91"/>
    </row>
    <row r="17" spans="2:67" ht="17.100000000000001" customHeight="1">
      <c r="B17" s="272"/>
      <c r="C17" s="272"/>
      <c r="D17" s="229"/>
      <c r="E17" s="292" t="s">
        <v>55</v>
      </c>
      <c r="F17" s="986" t="s">
        <v>56</v>
      </c>
      <c r="G17" s="986"/>
      <c r="H17" s="293">
        <v>100000</v>
      </c>
      <c r="I17" s="238" t="s">
        <v>413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27"/>
      <c r="T17" s="228"/>
      <c r="U17" s="22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91"/>
    </row>
    <row r="18" spans="2:67" ht="5.0999999999999996" customHeight="1">
      <c r="B18" s="272"/>
      <c r="C18" s="272"/>
      <c r="D18" s="229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27"/>
      <c r="T18" s="228"/>
      <c r="U18" s="22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91"/>
    </row>
    <row r="19" spans="2:67" ht="17.100000000000001" customHeight="1">
      <c r="B19" s="272"/>
      <c r="C19" s="272"/>
      <c r="D19" s="229"/>
      <c r="E19" s="292" t="s">
        <v>55</v>
      </c>
      <c r="F19" s="986" t="s">
        <v>57</v>
      </c>
      <c r="G19" s="986"/>
      <c r="H19" s="294">
        <v>0.5</v>
      </c>
      <c r="I19" s="238" t="s">
        <v>414</v>
      </c>
      <c r="J19" s="231"/>
      <c r="K19" s="231"/>
      <c r="L19" s="231"/>
      <c r="M19" s="231"/>
      <c r="N19" s="231"/>
      <c r="O19" s="991" t="s">
        <v>340</v>
      </c>
      <c r="P19" s="991"/>
      <c r="Q19" s="231"/>
      <c r="R19" s="231"/>
      <c r="S19" s="227"/>
      <c r="T19" s="228"/>
      <c r="U19" s="22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91"/>
    </row>
    <row r="20" spans="2:67" s="62" customFormat="1" ht="14.25">
      <c r="B20" s="322"/>
      <c r="C20" s="322"/>
      <c r="D20" s="316"/>
      <c r="E20" s="295"/>
      <c r="F20" s="296"/>
      <c r="G20" s="295"/>
      <c r="H20" s="297">
        <f>IF(H19&gt;100%,"ERROR. El margen bruto no puede ser superior al 100%",0)</f>
        <v>0</v>
      </c>
      <c r="I20" s="238" t="s">
        <v>415</v>
      </c>
      <c r="J20" s="295"/>
      <c r="K20" s="295"/>
      <c r="L20" s="295"/>
      <c r="M20" s="295"/>
      <c r="N20" s="295"/>
      <c r="O20" s="295"/>
      <c r="P20" s="295"/>
      <c r="Q20" s="295"/>
      <c r="R20" s="295"/>
      <c r="S20" s="298"/>
      <c r="T20" s="317"/>
      <c r="U20" s="324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95"/>
    </row>
    <row r="21" spans="2:67" s="62" customFormat="1" ht="11.25">
      <c r="B21" s="322"/>
      <c r="C21" s="322"/>
      <c r="D21" s="316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8"/>
      <c r="T21" s="317"/>
      <c r="U21" s="324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95"/>
    </row>
    <row r="22" spans="2:67" ht="17.100000000000001" customHeight="1">
      <c r="B22" s="272"/>
      <c r="C22" s="272"/>
      <c r="D22" s="229"/>
      <c r="E22" s="290">
        <v>2</v>
      </c>
      <c r="F22" s="984" t="s">
        <v>58</v>
      </c>
      <c r="G22" s="984"/>
      <c r="H22" s="984"/>
      <c r="I22" s="291" t="s">
        <v>392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27"/>
      <c r="T22" s="228"/>
      <c r="U22" s="22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91"/>
    </row>
    <row r="23" spans="2:67" ht="17.100000000000001" hidden="1" customHeight="1">
      <c r="B23" s="272"/>
      <c r="C23" s="272"/>
      <c r="D23" s="229"/>
      <c r="E23" s="231"/>
      <c r="F23" s="29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27"/>
      <c r="T23" s="228"/>
      <c r="U23" s="22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91"/>
    </row>
    <row r="24" spans="2:67" ht="5.25" customHeight="1">
      <c r="B24" s="272"/>
      <c r="C24" s="272"/>
      <c r="D24" s="229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27"/>
      <c r="T24" s="228"/>
      <c r="U24" s="22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91"/>
    </row>
    <row r="25" spans="2:67" ht="16.5" customHeight="1">
      <c r="B25" s="272"/>
      <c r="C25" s="272"/>
      <c r="D25" s="229"/>
      <c r="E25" s="231"/>
      <c r="F25" s="231"/>
      <c r="G25" s="231"/>
      <c r="H25" s="232" t="str">
        <f>SB!C72</f>
        <v>Enero</v>
      </c>
      <c r="I25" s="232" t="str">
        <f>SB!D72</f>
        <v>Febrero</v>
      </c>
      <c r="J25" s="232" t="str">
        <f>SB!E72</f>
        <v>Marzo</v>
      </c>
      <c r="K25" s="232" t="str">
        <f>SB!F72</f>
        <v>Abril</v>
      </c>
      <c r="L25" s="232" t="str">
        <f>SB!G72</f>
        <v>Mayo</v>
      </c>
      <c r="M25" s="232" t="str">
        <f>SB!H72</f>
        <v>Junio</v>
      </c>
      <c r="N25" s="232" t="str">
        <f>SB!I72</f>
        <v>Julio</v>
      </c>
      <c r="O25" s="232" t="str">
        <f>SB!J72</f>
        <v>Agosto</v>
      </c>
      <c r="P25" s="232" t="str">
        <f>SB!K72</f>
        <v>Septiembre</v>
      </c>
      <c r="Q25" s="232" t="str">
        <f>SB!L72</f>
        <v>Octubre</v>
      </c>
      <c r="R25" s="232" t="str">
        <f>SB!M72</f>
        <v>Noviembre</v>
      </c>
      <c r="S25" s="232" t="str">
        <f>SB!N72</f>
        <v>Diciembre</v>
      </c>
      <c r="T25" s="318"/>
      <c r="U25" s="22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91"/>
    </row>
    <row r="26" spans="2:67" ht="17.100000000000001" customHeight="1">
      <c r="B26" s="272"/>
      <c r="C26" s="272"/>
      <c r="D26" s="229"/>
      <c r="E26" s="325" t="s">
        <v>59</v>
      </c>
      <c r="F26" s="985" t="s">
        <v>60</v>
      </c>
      <c r="G26" s="985"/>
      <c r="H26" s="235">
        <f t="shared" ref="H26:S26" si="0">SUM(H28:H56)</f>
        <v>4036</v>
      </c>
      <c r="I26" s="235">
        <f t="shared" si="0"/>
        <v>4036</v>
      </c>
      <c r="J26" s="235">
        <f t="shared" si="0"/>
        <v>4036</v>
      </c>
      <c r="K26" s="235">
        <f t="shared" si="0"/>
        <v>4036</v>
      </c>
      <c r="L26" s="235">
        <f t="shared" si="0"/>
        <v>4036</v>
      </c>
      <c r="M26" s="235">
        <f t="shared" si="0"/>
        <v>4036</v>
      </c>
      <c r="N26" s="235">
        <f t="shared" si="0"/>
        <v>4036</v>
      </c>
      <c r="O26" s="235">
        <f t="shared" si="0"/>
        <v>4036</v>
      </c>
      <c r="P26" s="235">
        <f t="shared" si="0"/>
        <v>4036</v>
      </c>
      <c r="Q26" s="235">
        <f t="shared" si="0"/>
        <v>4036</v>
      </c>
      <c r="R26" s="235">
        <f t="shared" si="0"/>
        <v>4036</v>
      </c>
      <c r="S26" s="300">
        <f t="shared" si="0"/>
        <v>4036</v>
      </c>
      <c r="T26" s="228"/>
      <c r="U26" s="22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91"/>
    </row>
    <row r="27" spans="2:67" ht="13.5" customHeight="1">
      <c r="B27" s="272"/>
      <c r="C27" s="272"/>
      <c r="D27" s="229"/>
      <c r="E27" s="231"/>
      <c r="F27" s="238" t="s">
        <v>22</v>
      </c>
      <c r="G27" s="311">
        <f>SUM(H26:S26)</f>
        <v>48432</v>
      </c>
      <c r="H27" s="238" t="s">
        <v>61</v>
      </c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319"/>
      <c r="U27" s="22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91"/>
    </row>
    <row r="28" spans="2:67" ht="13.5" customHeight="1">
      <c r="B28" s="272"/>
      <c r="C28" s="272"/>
      <c r="D28" s="229"/>
      <c r="E28" s="231"/>
      <c r="F28" s="243" t="s">
        <v>77</v>
      </c>
      <c r="G28" s="301">
        <f t="shared" ref="G28:G56" si="1">SUM(H28:S28)</f>
        <v>1200</v>
      </c>
      <c r="H28" s="244">
        <v>100</v>
      </c>
      <c r="I28" s="244">
        <f>+H28</f>
        <v>100</v>
      </c>
      <c r="J28" s="244">
        <f t="shared" ref="J28:S28" si="2">+I28</f>
        <v>100</v>
      </c>
      <c r="K28" s="244">
        <f t="shared" si="2"/>
        <v>100</v>
      </c>
      <c r="L28" s="244">
        <f t="shared" si="2"/>
        <v>100</v>
      </c>
      <c r="M28" s="244">
        <f t="shared" si="2"/>
        <v>100</v>
      </c>
      <c r="N28" s="244">
        <f t="shared" si="2"/>
        <v>100</v>
      </c>
      <c r="O28" s="244">
        <f t="shared" si="2"/>
        <v>100</v>
      </c>
      <c r="P28" s="244">
        <f t="shared" si="2"/>
        <v>100</v>
      </c>
      <c r="Q28" s="244">
        <f t="shared" si="2"/>
        <v>100</v>
      </c>
      <c r="R28" s="244">
        <f t="shared" si="2"/>
        <v>100</v>
      </c>
      <c r="S28" s="244">
        <f t="shared" si="2"/>
        <v>100</v>
      </c>
      <c r="T28" s="228"/>
      <c r="U28" s="22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91"/>
    </row>
    <row r="29" spans="2:67" ht="13.5" customHeight="1">
      <c r="B29" s="272"/>
      <c r="C29" s="272"/>
      <c r="D29" s="229"/>
      <c r="E29" s="231"/>
      <c r="F29" s="243" t="s">
        <v>78</v>
      </c>
      <c r="G29" s="301">
        <f t="shared" si="1"/>
        <v>3072</v>
      </c>
      <c r="H29" s="244">
        <v>256</v>
      </c>
      <c r="I29" s="244">
        <f t="shared" ref="I29:S29" si="3">+H29</f>
        <v>256</v>
      </c>
      <c r="J29" s="244">
        <f t="shared" si="3"/>
        <v>256</v>
      </c>
      <c r="K29" s="244">
        <f t="shared" si="3"/>
        <v>256</v>
      </c>
      <c r="L29" s="244">
        <f t="shared" si="3"/>
        <v>256</v>
      </c>
      <c r="M29" s="244">
        <f t="shared" si="3"/>
        <v>256</v>
      </c>
      <c r="N29" s="244">
        <f t="shared" si="3"/>
        <v>256</v>
      </c>
      <c r="O29" s="244">
        <f t="shared" si="3"/>
        <v>256</v>
      </c>
      <c r="P29" s="244">
        <f t="shared" si="3"/>
        <v>256</v>
      </c>
      <c r="Q29" s="244">
        <f t="shared" si="3"/>
        <v>256</v>
      </c>
      <c r="R29" s="244">
        <f t="shared" si="3"/>
        <v>256</v>
      </c>
      <c r="S29" s="244">
        <f t="shared" si="3"/>
        <v>256</v>
      </c>
      <c r="T29" s="228"/>
      <c r="U29" s="22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91"/>
    </row>
    <row r="30" spans="2:67" ht="13.5" customHeight="1">
      <c r="B30" s="272"/>
      <c r="C30" s="272"/>
      <c r="D30" s="229"/>
      <c r="E30" s="231"/>
      <c r="F30" s="243" t="s">
        <v>79</v>
      </c>
      <c r="G30" s="301">
        <f t="shared" si="1"/>
        <v>44160</v>
      </c>
      <c r="H30" s="244">
        <v>3680</v>
      </c>
      <c r="I30" s="244">
        <f t="shared" ref="I30:S30" si="4">+H30</f>
        <v>3680</v>
      </c>
      <c r="J30" s="244">
        <f t="shared" si="4"/>
        <v>3680</v>
      </c>
      <c r="K30" s="244">
        <f t="shared" si="4"/>
        <v>3680</v>
      </c>
      <c r="L30" s="244">
        <f t="shared" si="4"/>
        <v>3680</v>
      </c>
      <c r="M30" s="244">
        <f t="shared" si="4"/>
        <v>3680</v>
      </c>
      <c r="N30" s="244">
        <f t="shared" si="4"/>
        <v>3680</v>
      </c>
      <c r="O30" s="244">
        <f t="shared" si="4"/>
        <v>3680</v>
      </c>
      <c r="P30" s="244">
        <f t="shared" si="4"/>
        <v>3680</v>
      </c>
      <c r="Q30" s="244">
        <f t="shared" si="4"/>
        <v>3680</v>
      </c>
      <c r="R30" s="244">
        <f t="shared" si="4"/>
        <v>3680</v>
      </c>
      <c r="S30" s="244">
        <f t="shared" si="4"/>
        <v>3680</v>
      </c>
      <c r="T30" s="228"/>
      <c r="U30" s="22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91"/>
    </row>
    <row r="31" spans="2:67" ht="13.5" customHeight="1">
      <c r="B31" s="272"/>
      <c r="C31" s="272"/>
      <c r="D31" s="229"/>
      <c r="E31" s="231"/>
      <c r="F31" s="243" t="s">
        <v>349</v>
      </c>
      <c r="G31" s="301">
        <f t="shared" si="1"/>
        <v>0</v>
      </c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28"/>
      <c r="U31" s="22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91"/>
    </row>
    <row r="32" spans="2:67" ht="13.5" hidden="1" customHeight="1">
      <c r="B32" s="272"/>
      <c r="C32" s="272"/>
      <c r="D32" s="229"/>
      <c r="E32" s="231"/>
      <c r="F32" s="243"/>
      <c r="G32" s="301">
        <f t="shared" si="1"/>
        <v>0</v>
      </c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28"/>
      <c r="U32" s="22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91"/>
    </row>
    <row r="33" spans="2:67" ht="13.5" hidden="1" customHeight="1">
      <c r="B33" s="272"/>
      <c r="C33" s="272"/>
      <c r="D33" s="229"/>
      <c r="E33" s="231"/>
      <c r="F33" s="243"/>
      <c r="G33" s="301">
        <f t="shared" si="1"/>
        <v>0</v>
      </c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28"/>
      <c r="U33" s="22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91"/>
    </row>
    <row r="34" spans="2:67" ht="13.5" hidden="1" customHeight="1">
      <c r="B34" s="272"/>
      <c r="C34" s="272"/>
      <c r="D34" s="229"/>
      <c r="E34" s="231"/>
      <c r="F34" s="243"/>
      <c r="G34" s="301">
        <f t="shared" si="1"/>
        <v>0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28"/>
      <c r="U34" s="22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91"/>
    </row>
    <row r="35" spans="2:67" ht="13.5" hidden="1" customHeight="1">
      <c r="B35" s="272"/>
      <c r="C35" s="272"/>
      <c r="D35" s="229"/>
      <c r="E35" s="231"/>
      <c r="F35" s="246"/>
      <c r="G35" s="301">
        <f t="shared" si="1"/>
        <v>0</v>
      </c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28"/>
      <c r="U35" s="22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91"/>
    </row>
    <row r="36" spans="2:67" ht="13.5" hidden="1" customHeight="1">
      <c r="B36" s="272"/>
      <c r="C36" s="272"/>
      <c r="D36" s="229"/>
      <c r="E36" s="231"/>
      <c r="F36" s="246"/>
      <c r="G36" s="301">
        <f t="shared" si="1"/>
        <v>0</v>
      </c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28"/>
      <c r="U36" s="22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91"/>
    </row>
    <row r="37" spans="2:67" ht="13.5" hidden="1" customHeight="1">
      <c r="B37" s="272"/>
      <c r="C37" s="272"/>
      <c r="D37" s="229"/>
      <c r="E37" s="231"/>
      <c r="F37" s="246"/>
      <c r="G37" s="301">
        <f t="shared" si="1"/>
        <v>0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28"/>
      <c r="U37" s="22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91"/>
    </row>
    <row r="38" spans="2:67" ht="13.5" hidden="1" customHeight="1">
      <c r="B38" s="272"/>
      <c r="C38" s="272"/>
      <c r="D38" s="229"/>
      <c r="E38" s="231"/>
      <c r="F38" s="246"/>
      <c r="G38" s="301">
        <f t="shared" si="1"/>
        <v>0</v>
      </c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28"/>
      <c r="U38" s="22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91"/>
    </row>
    <row r="39" spans="2:67" ht="13.5" hidden="1" customHeight="1">
      <c r="B39" s="272"/>
      <c r="C39" s="272"/>
      <c r="D39" s="229"/>
      <c r="E39" s="231"/>
      <c r="F39" s="246"/>
      <c r="G39" s="301">
        <f t="shared" si="1"/>
        <v>0</v>
      </c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28"/>
      <c r="U39" s="22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91"/>
    </row>
    <row r="40" spans="2:67" ht="13.5" hidden="1" customHeight="1">
      <c r="B40" s="272"/>
      <c r="C40" s="272"/>
      <c r="D40" s="229"/>
      <c r="E40" s="231"/>
      <c r="F40" s="246"/>
      <c r="G40" s="301">
        <f t="shared" si="1"/>
        <v>0</v>
      </c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28"/>
      <c r="U40" s="22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91"/>
    </row>
    <row r="41" spans="2:67" ht="13.5" hidden="1" customHeight="1">
      <c r="B41" s="272"/>
      <c r="C41" s="272"/>
      <c r="D41" s="229"/>
      <c r="E41" s="231"/>
      <c r="F41" s="246"/>
      <c r="G41" s="301">
        <f t="shared" si="1"/>
        <v>0</v>
      </c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28"/>
      <c r="U41" s="22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91"/>
    </row>
    <row r="42" spans="2:67" ht="13.5" hidden="1" customHeight="1">
      <c r="B42" s="272"/>
      <c r="C42" s="272"/>
      <c r="D42" s="229"/>
      <c r="E42" s="231"/>
      <c r="F42" s="246"/>
      <c r="G42" s="301">
        <f t="shared" si="1"/>
        <v>0</v>
      </c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28"/>
      <c r="U42" s="22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91"/>
    </row>
    <row r="43" spans="2:67" ht="13.5" hidden="1" customHeight="1">
      <c r="B43" s="272"/>
      <c r="C43" s="272"/>
      <c r="D43" s="229"/>
      <c r="E43" s="231"/>
      <c r="F43" s="246"/>
      <c r="G43" s="301">
        <f t="shared" si="1"/>
        <v>0</v>
      </c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28"/>
      <c r="U43" s="22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91"/>
    </row>
    <row r="44" spans="2:67" ht="13.5" hidden="1" customHeight="1">
      <c r="B44" s="272"/>
      <c r="C44" s="272"/>
      <c r="D44" s="229"/>
      <c r="E44" s="231"/>
      <c r="F44" s="246"/>
      <c r="G44" s="301">
        <f t="shared" si="1"/>
        <v>0</v>
      </c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28"/>
      <c r="U44" s="22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91"/>
    </row>
    <row r="45" spans="2:67" ht="13.5" hidden="1" customHeight="1">
      <c r="B45" s="272"/>
      <c r="C45" s="272"/>
      <c r="D45" s="229"/>
      <c r="E45" s="231"/>
      <c r="F45" s="246"/>
      <c r="G45" s="301">
        <f t="shared" si="1"/>
        <v>0</v>
      </c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28"/>
      <c r="U45" s="22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91"/>
    </row>
    <row r="46" spans="2:67" ht="13.5" hidden="1" customHeight="1">
      <c r="B46" s="272"/>
      <c r="C46" s="272"/>
      <c r="D46" s="229"/>
      <c r="E46" s="231"/>
      <c r="F46" s="246"/>
      <c r="G46" s="301">
        <f t="shared" si="1"/>
        <v>0</v>
      </c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28"/>
      <c r="U46" s="22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91"/>
    </row>
    <row r="47" spans="2:67" ht="13.5" hidden="1" customHeight="1">
      <c r="B47" s="272"/>
      <c r="C47" s="272"/>
      <c r="D47" s="229"/>
      <c r="E47" s="231"/>
      <c r="F47" s="246"/>
      <c r="G47" s="301">
        <f t="shared" si="1"/>
        <v>0</v>
      </c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28"/>
      <c r="U47" s="22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91"/>
    </row>
    <row r="48" spans="2:67" ht="13.5" hidden="1" customHeight="1">
      <c r="B48" s="272"/>
      <c r="C48" s="272"/>
      <c r="D48" s="229"/>
      <c r="E48" s="231"/>
      <c r="F48" s="246"/>
      <c r="G48" s="301">
        <f t="shared" si="1"/>
        <v>0</v>
      </c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28"/>
      <c r="U48" s="22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91"/>
    </row>
    <row r="49" spans="2:67" ht="13.5" hidden="1" customHeight="1">
      <c r="B49" s="272"/>
      <c r="C49" s="272"/>
      <c r="D49" s="229"/>
      <c r="E49" s="231"/>
      <c r="F49" s="246"/>
      <c r="G49" s="301">
        <f t="shared" si="1"/>
        <v>0</v>
      </c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28"/>
      <c r="U49" s="22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91"/>
    </row>
    <row r="50" spans="2:67" ht="13.5" hidden="1" customHeight="1">
      <c r="B50" s="272"/>
      <c r="C50" s="272"/>
      <c r="D50" s="229"/>
      <c r="E50" s="231"/>
      <c r="F50" s="246"/>
      <c r="G50" s="301">
        <f t="shared" si="1"/>
        <v>0</v>
      </c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28"/>
      <c r="U50" s="22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91"/>
    </row>
    <row r="51" spans="2:67" ht="13.5" hidden="1" customHeight="1">
      <c r="B51" s="272"/>
      <c r="C51" s="272"/>
      <c r="D51" s="229"/>
      <c r="E51" s="231"/>
      <c r="F51" s="246"/>
      <c r="G51" s="301">
        <f t="shared" si="1"/>
        <v>0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28"/>
      <c r="U51" s="22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91"/>
    </row>
    <row r="52" spans="2:67" ht="13.5" hidden="1" customHeight="1">
      <c r="B52" s="272"/>
      <c r="C52" s="272"/>
      <c r="D52" s="229"/>
      <c r="E52" s="231"/>
      <c r="F52" s="246"/>
      <c r="G52" s="301">
        <f t="shared" si="1"/>
        <v>0</v>
      </c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28"/>
      <c r="U52" s="22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91"/>
    </row>
    <row r="53" spans="2:67" ht="13.5" hidden="1" customHeight="1">
      <c r="B53" s="272"/>
      <c r="C53" s="272"/>
      <c r="D53" s="229"/>
      <c r="E53" s="231"/>
      <c r="F53" s="246"/>
      <c r="G53" s="301">
        <f t="shared" si="1"/>
        <v>0</v>
      </c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28"/>
      <c r="U53" s="22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91"/>
    </row>
    <row r="54" spans="2:67" ht="13.5" hidden="1" customHeight="1">
      <c r="B54" s="272"/>
      <c r="C54" s="272"/>
      <c r="D54" s="229"/>
      <c r="E54" s="231"/>
      <c r="F54" s="246"/>
      <c r="G54" s="301">
        <f t="shared" si="1"/>
        <v>0</v>
      </c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28"/>
      <c r="U54" s="22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91"/>
    </row>
    <row r="55" spans="2:67" ht="13.5" hidden="1" customHeight="1">
      <c r="B55" s="272"/>
      <c r="C55" s="272"/>
      <c r="D55" s="229"/>
      <c r="E55" s="231"/>
      <c r="F55" s="246"/>
      <c r="G55" s="301">
        <f t="shared" si="1"/>
        <v>0</v>
      </c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28"/>
      <c r="U55" s="22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91"/>
    </row>
    <row r="56" spans="2:67" ht="13.5" hidden="1" customHeight="1">
      <c r="B56" s="272"/>
      <c r="C56" s="272"/>
      <c r="D56" s="229"/>
      <c r="E56" s="231"/>
      <c r="F56" s="246"/>
      <c r="G56" s="301">
        <f t="shared" si="1"/>
        <v>0</v>
      </c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28"/>
      <c r="U56" s="22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91"/>
    </row>
    <row r="57" spans="2:67" ht="13.5" customHeight="1">
      <c r="B57" s="272"/>
      <c r="C57" s="272"/>
      <c r="D57" s="229"/>
      <c r="E57" s="231"/>
      <c r="F57" s="820" t="s">
        <v>397</v>
      </c>
      <c r="G57" s="302"/>
      <c r="H57" s="238"/>
      <c r="I57" s="255"/>
      <c r="J57" s="248"/>
      <c r="K57" s="164"/>
      <c r="L57" s="164"/>
      <c r="M57" s="164"/>
      <c r="N57" s="164"/>
      <c r="O57" s="249"/>
      <c r="P57" s="249"/>
      <c r="Q57" s="164"/>
      <c r="R57" s="164"/>
      <c r="S57" s="164"/>
      <c r="T57" s="157"/>
      <c r="U57" s="22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91"/>
    </row>
    <row r="58" spans="2:67" ht="13.5" customHeight="1">
      <c r="B58" s="272"/>
      <c r="C58" s="272"/>
      <c r="D58" s="229"/>
      <c r="E58" s="231"/>
      <c r="F58" s="254"/>
      <c r="G58" s="231"/>
      <c r="H58" s="232" t="str">
        <f t="shared" ref="H58:S58" si="5">H25</f>
        <v>Enero</v>
      </c>
      <c r="I58" s="232" t="str">
        <f t="shared" si="5"/>
        <v>Febrero</v>
      </c>
      <c r="J58" s="232" t="str">
        <f t="shared" si="5"/>
        <v>Marzo</v>
      </c>
      <c r="K58" s="232" t="str">
        <f t="shared" si="5"/>
        <v>Abril</v>
      </c>
      <c r="L58" s="232" t="str">
        <f t="shared" si="5"/>
        <v>Mayo</v>
      </c>
      <c r="M58" s="232" t="str">
        <f t="shared" si="5"/>
        <v>Junio</v>
      </c>
      <c r="N58" s="232" t="str">
        <f t="shared" si="5"/>
        <v>Julio</v>
      </c>
      <c r="O58" s="232" t="str">
        <f t="shared" si="5"/>
        <v>Agosto</v>
      </c>
      <c r="P58" s="232" t="str">
        <f t="shared" si="5"/>
        <v>Septiembre</v>
      </c>
      <c r="Q58" s="232" t="str">
        <f t="shared" si="5"/>
        <v>Octubre</v>
      </c>
      <c r="R58" s="232" t="str">
        <f t="shared" si="5"/>
        <v>Noviembre</v>
      </c>
      <c r="S58" s="232" t="str">
        <f t="shared" si="5"/>
        <v>Diciembre</v>
      </c>
      <c r="T58" s="157"/>
      <c r="U58" s="22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91"/>
    </row>
    <row r="59" spans="2:67" ht="17.100000000000001" customHeight="1">
      <c r="B59" s="272"/>
      <c r="C59" s="272"/>
      <c r="D59" s="229"/>
      <c r="E59" s="325" t="s">
        <v>62</v>
      </c>
      <c r="F59" s="985" t="s">
        <v>63</v>
      </c>
      <c r="G59" s="985"/>
      <c r="H59" s="303">
        <f>SUM(H61:H67)</f>
        <v>0.02</v>
      </c>
      <c r="I59" s="303">
        <f t="shared" ref="I59:S59" si="6">SUM(I61:I67)</f>
        <v>0.02</v>
      </c>
      <c r="J59" s="303">
        <f t="shared" si="6"/>
        <v>0.02</v>
      </c>
      <c r="K59" s="303">
        <f t="shared" si="6"/>
        <v>0.02</v>
      </c>
      <c r="L59" s="303">
        <f t="shared" si="6"/>
        <v>0.02</v>
      </c>
      <c r="M59" s="303">
        <f t="shared" si="6"/>
        <v>0.02</v>
      </c>
      <c r="N59" s="303">
        <f t="shared" si="6"/>
        <v>0.02</v>
      </c>
      <c r="O59" s="303">
        <f t="shared" si="6"/>
        <v>0.02</v>
      </c>
      <c r="P59" s="303">
        <f t="shared" si="6"/>
        <v>0.02</v>
      </c>
      <c r="Q59" s="303">
        <f t="shared" si="6"/>
        <v>0.02</v>
      </c>
      <c r="R59" s="303">
        <f t="shared" si="6"/>
        <v>0.02</v>
      </c>
      <c r="S59" s="304">
        <f t="shared" si="6"/>
        <v>0.02</v>
      </c>
      <c r="T59" s="228"/>
      <c r="U59" s="22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91"/>
    </row>
    <row r="60" spans="2:67" ht="13.5" customHeight="1">
      <c r="B60" s="272"/>
      <c r="C60" s="272"/>
      <c r="D60" s="229"/>
      <c r="E60" s="231"/>
      <c r="F60" s="238"/>
      <c r="G60" s="231"/>
      <c r="H60" s="238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27"/>
      <c r="T60" s="228"/>
      <c r="U60" s="22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91"/>
    </row>
    <row r="61" spans="2:67" ht="13.5" customHeight="1">
      <c r="B61" s="272"/>
      <c r="C61" s="272"/>
      <c r="D61" s="229"/>
      <c r="E61" s="231"/>
      <c r="F61" s="243" t="s">
        <v>64</v>
      </c>
      <c r="G61" s="231"/>
      <c r="H61" s="305">
        <v>0.02</v>
      </c>
      <c r="I61" s="305">
        <f>+H61</f>
        <v>0.02</v>
      </c>
      <c r="J61" s="305">
        <f t="shared" ref="J61:S61" si="7">+I61</f>
        <v>0.02</v>
      </c>
      <c r="K61" s="305">
        <f t="shared" si="7"/>
        <v>0.02</v>
      </c>
      <c r="L61" s="305">
        <f t="shared" si="7"/>
        <v>0.02</v>
      </c>
      <c r="M61" s="305">
        <f t="shared" si="7"/>
        <v>0.02</v>
      </c>
      <c r="N61" s="305">
        <f t="shared" si="7"/>
        <v>0.02</v>
      </c>
      <c r="O61" s="305">
        <f t="shared" si="7"/>
        <v>0.02</v>
      </c>
      <c r="P61" s="305">
        <f t="shared" si="7"/>
        <v>0.02</v>
      </c>
      <c r="Q61" s="305">
        <f t="shared" si="7"/>
        <v>0.02</v>
      </c>
      <c r="R61" s="305">
        <f t="shared" si="7"/>
        <v>0.02</v>
      </c>
      <c r="S61" s="305">
        <f t="shared" si="7"/>
        <v>0.02</v>
      </c>
      <c r="T61" s="228"/>
      <c r="U61" s="22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91"/>
    </row>
    <row r="62" spans="2:67" ht="13.5" customHeight="1">
      <c r="B62" s="272"/>
      <c r="C62" s="272"/>
      <c r="D62" s="229"/>
      <c r="E62" s="231"/>
      <c r="F62" s="243" t="s">
        <v>350</v>
      </c>
      <c r="G62" s="231"/>
      <c r="H62" s="305"/>
      <c r="I62" s="305">
        <f t="shared" ref="I62:S62" si="8">+H62</f>
        <v>0</v>
      </c>
      <c r="J62" s="305">
        <f t="shared" si="8"/>
        <v>0</v>
      </c>
      <c r="K62" s="305">
        <f t="shared" si="8"/>
        <v>0</v>
      </c>
      <c r="L62" s="305">
        <f t="shared" si="8"/>
        <v>0</v>
      </c>
      <c r="M62" s="305">
        <f t="shared" si="8"/>
        <v>0</v>
      </c>
      <c r="N62" s="305">
        <f t="shared" si="8"/>
        <v>0</v>
      </c>
      <c r="O62" s="305">
        <f t="shared" si="8"/>
        <v>0</v>
      </c>
      <c r="P62" s="305">
        <f t="shared" si="8"/>
        <v>0</v>
      </c>
      <c r="Q62" s="305">
        <f t="shared" si="8"/>
        <v>0</v>
      </c>
      <c r="R62" s="305">
        <f t="shared" si="8"/>
        <v>0</v>
      </c>
      <c r="S62" s="305">
        <f t="shared" si="8"/>
        <v>0</v>
      </c>
      <c r="T62" s="228"/>
      <c r="U62" s="22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91"/>
    </row>
    <row r="63" spans="2:67" ht="13.5" hidden="1" customHeight="1">
      <c r="B63" s="272"/>
      <c r="C63" s="272"/>
      <c r="D63" s="229"/>
      <c r="E63" s="231"/>
      <c r="F63" s="243"/>
      <c r="G63" s="231"/>
      <c r="H63" s="305"/>
      <c r="I63" s="305">
        <f t="shared" ref="I63:S63" si="9">+H63</f>
        <v>0</v>
      </c>
      <c r="J63" s="305">
        <f t="shared" si="9"/>
        <v>0</v>
      </c>
      <c r="K63" s="305">
        <f t="shared" si="9"/>
        <v>0</v>
      </c>
      <c r="L63" s="305">
        <f t="shared" si="9"/>
        <v>0</v>
      </c>
      <c r="M63" s="305">
        <f t="shared" si="9"/>
        <v>0</v>
      </c>
      <c r="N63" s="305">
        <f t="shared" si="9"/>
        <v>0</v>
      </c>
      <c r="O63" s="305">
        <f t="shared" si="9"/>
        <v>0</v>
      </c>
      <c r="P63" s="305">
        <f t="shared" si="9"/>
        <v>0</v>
      </c>
      <c r="Q63" s="305">
        <f t="shared" si="9"/>
        <v>0</v>
      </c>
      <c r="R63" s="305">
        <f t="shared" si="9"/>
        <v>0</v>
      </c>
      <c r="S63" s="305">
        <f t="shared" si="9"/>
        <v>0</v>
      </c>
      <c r="T63" s="228"/>
      <c r="U63" s="22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91"/>
    </row>
    <row r="64" spans="2:67" ht="13.5" hidden="1" customHeight="1">
      <c r="B64" s="272"/>
      <c r="C64" s="272"/>
      <c r="D64" s="229"/>
      <c r="E64" s="231"/>
      <c r="F64" s="243"/>
      <c r="G64" s="231"/>
      <c r="H64" s="305"/>
      <c r="I64" s="305">
        <f t="shared" ref="I64:S64" si="10">+H64</f>
        <v>0</v>
      </c>
      <c r="J64" s="305">
        <f t="shared" si="10"/>
        <v>0</v>
      </c>
      <c r="K64" s="305">
        <f t="shared" si="10"/>
        <v>0</v>
      </c>
      <c r="L64" s="305">
        <f t="shared" si="10"/>
        <v>0</v>
      </c>
      <c r="M64" s="305">
        <f t="shared" si="10"/>
        <v>0</v>
      </c>
      <c r="N64" s="305">
        <f t="shared" si="10"/>
        <v>0</v>
      </c>
      <c r="O64" s="305">
        <f t="shared" si="10"/>
        <v>0</v>
      </c>
      <c r="P64" s="305">
        <f t="shared" si="10"/>
        <v>0</v>
      </c>
      <c r="Q64" s="305">
        <f t="shared" si="10"/>
        <v>0</v>
      </c>
      <c r="R64" s="305">
        <f t="shared" si="10"/>
        <v>0</v>
      </c>
      <c r="S64" s="305">
        <f t="shared" si="10"/>
        <v>0</v>
      </c>
      <c r="T64" s="228"/>
      <c r="U64" s="22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91"/>
    </row>
    <row r="65" spans="2:67" ht="13.5" hidden="1" customHeight="1">
      <c r="B65" s="272"/>
      <c r="C65" s="272"/>
      <c r="D65" s="229"/>
      <c r="E65" s="231"/>
      <c r="F65" s="243"/>
      <c r="G65" s="231"/>
      <c r="H65" s="305"/>
      <c r="I65" s="305">
        <f t="shared" ref="I65:S65" si="11">+H65</f>
        <v>0</v>
      </c>
      <c r="J65" s="305">
        <f t="shared" si="11"/>
        <v>0</v>
      </c>
      <c r="K65" s="305">
        <f t="shared" si="11"/>
        <v>0</v>
      </c>
      <c r="L65" s="305">
        <f t="shared" si="11"/>
        <v>0</v>
      </c>
      <c r="M65" s="305">
        <f t="shared" si="11"/>
        <v>0</v>
      </c>
      <c r="N65" s="305">
        <f t="shared" si="11"/>
        <v>0</v>
      </c>
      <c r="O65" s="305">
        <f t="shared" si="11"/>
        <v>0</v>
      </c>
      <c r="P65" s="305">
        <f t="shared" si="11"/>
        <v>0</v>
      </c>
      <c r="Q65" s="305">
        <f t="shared" si="11"/>
        <v>0</v>
      </c>
      <c r="R65" s="305">
        <f t="shared" si="11"/>
        <v>0</v>
      </c>
      <c r="S65" s="305">
        <f t="shared" si="11"/>
        <v>0</v>
      </c>
      <c r="T65" s="228"/>
      <c r="U65" s="22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91"/>
    </row>
    <row r="66" spans="2:67" ht="13.5" hidden="1" customHeight="1">
      <c r="B66" s="272"/>
      <c r="C66" s="272"/>
      <c r="D66" s="229"/>
      <c r="E66" s="231"/>
      <c r="F66" s="243"/>
      <c r="G66" s="231"/>
      <c r="H66" s="305"/>
      <c r="I66" s="305">
        <f t="shared" ref="I66:S66" si="12">+H66</f>
        <v>0</v>
      </c>
      <c r="J66" s="305">
        <f t="shared" si="12"/>
        <v>0</v>
      </c>
      <c r="K66" s="305">
        <f t="shared" si="12"/>
        <v>0</v>
      </c>
      <c r="L66" s="305">
        <f t="shared" si="12"/>
        <v>0</v>
      </c>
      <c r="M66" s="305">
        <f t="shared" si="12"/>
        <v>0</v>
      </c>
      <c r="N66" s="305">
        <f t="shared" si="12"/>
        <v>0</v>
      </c>
      <c r="O66" s="305">
        <f t="shared" si="12"/>
        <v>0</v>
      </c>
      <c r="P66" s="305">
        <f t="shared" si="12"/>
        <v>0</v>
      </c>
      <c r="Q66" s="305">
        <f t="shared" si="12"/>
        <v>0</v>
      </c>
      <c r="R66" s="305">
        <f t="shared" si="12"/>
        <v>0</v>
      </c>
      <c r="S66" s="305">
        <f t="shared" si="12"/>
        <v>0</v>
      </c>
      <c r="T66" s="228"/>
      <c r="U66" s="22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91"/>
    </row>
    <row r="67" spans="2:67" ht="13.5" hidden="1" customHeight="1">
      <c r="B67" s="272"/>
      <c r="C67" s="272"/>
      <c r="D67" s="229"/>
      <c r="E67" s="231"/>
      <c r="F67" s="243"/>
      <c r="G67" s="231"/>
      <c r="H67" s="305"/>
      <c r="I67" s="305">
        <f t="shared" ref="I67:S67" si="13">+H67</f>
        <v>0</v>
      </c>
      <c r="J67" s="305">
        <f t="shared" si="13"/>
        <v>0</v>
      </c>
      <c r="K67" s="305">
        <f t="shared" si="13"/>
        <v>0</v>
      </c>
      <c r="L67" s="305">
        <f t="shared" si="13"/>
        <v>0</v>
      </c>
      <c r="M67" s="305">
        <f t="shared" si="13"/>
        <v>0</v>
      </c>
      <c r="N67" s="305">
        <f t="shared" si="13"/>
        <v>0</v>
      </c>
      <c r="O67" s="305">
        <f t="shared" si="13"/>
        <v>0</v>
      </c>
      <c r="P67" s="305">
        <f t="shared" si="13"/>
        <v>0</v>
      </c>
      <c r="Q67" s="305">
        <f t="shared" si="13"/>
        <v>0</v>
      </c>
      <c r="R67" s="305">
        <f t="shared" si="13"/>
        <v>0</v>
      </c>
      <c r="S67" s="305">
        <f t="shared" si="13"/>
        <v>0</v>
      </c>
      <c r="T67" s="228"/>
      <c r="U67" s="22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91"/>
    </row>
    <row r="68" spans="2:67" ht="13.5" customHeight="1">
      <c r="B68" s="272"/>
      <c r="C68" s="272"/>
      <c r="D68" s="229"/>
      <c r="E68" s="231"/>
      <c r="F68" s="820" t="s">
        <v>397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27"/>
      <c r="T68" s="228"/>
      <c r="U68" s="22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91"/>
    </row>
    <row r="69" spans="2:67" ht="13.5" customHeight="1">
      <c r="B69" s="272"/>
      <c r="C69" s="272"/>
      <c r="D69" s="229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27"/>
      <c r="T69" s="228"/>
      <c r="U69" s="22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91"/>
    </row>
    <row r="70" spans="2:67" ht="19.5" customHeight="1">
      <c r="B70" s="272"/>
      <c r="C70" s="272"/>
      <c r="D70" s="229"/>
      <c r="E70" s="290">
        <v>3</v>
      </c>
      <c r="F70" s="984" t="s">
        <v>85</v>
      </c>
      <c r="G70" s="984"/>
      <c r="H70" s="984"/>
      <c r="I70" s="291" t="s">
        <v>391</v>
      </c>
      <c r="J70" s="231"/>
      <c r="K70" s="231"/>
      <c r="L70" s="231"/>
      <c r="M70" s="231"/>
      <c r="N70" s="231"/>
      <c r="O70" s="231"/>
      <c r="P70" s="231"/>
      <c r="Q70" s="231"/>
      <c r="R70" s="231"/>
      <c r="S70" s="227"/>
      <c r="T70" s="228"/>
      <c r="U70" s="22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91"/>
    </row>
    <row r="71" spans="2:67" ht="13.5" customHeight="1">
      <c r="B71" s="272"/>
      <c r="C71" s="272"/>
      <c r="D71" s="229"/>
      <c r="E71" s="231"/>
      <c r="F71" s="29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27"/>
      <c r="T71" s="228"/>
      <c r="U71" s="22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91"/>
    </row>
    <row r="72" spans="2:67" ht="13.5" customHeight="1">
      <c r="B72" s="272"/>
      <c r="C72" s="272"/>
      <c r="D72" s="229"/>
      <c r="E72" s="231"/>
      <c r="F72" s="231"/>
      <c r="G72" s="231"/>
      <c r="H72" s="232" t="str">
        <f t="shared" ref="H72:S72" si="14">H58</f>
        <v>Enero</v>
      </c>
      <c r="I72" s="232" t="str">
        <f t="shared" si="14"/>
        <v>Febrero</v>
      </c>
      <c r="J72" s="232" t="str">
        <f t="shared" si="14"/>
        <v>Marzo</v>
      </c>
      <c r="K72" s="232" t="str">
        <f t="shared" si="14"/>
        <v>Abril</v>
      </c>
      <c r="L72" s="232" t="str">
        <f t="shared" si="14"/>
        <v>Mayo</v>
      </c>
      <c r="M72" s="232" t="str">
        <f t="shared" si="14"/>
        <v>Junio</v>
      </c>
      <c r="N72" s="232" t="str">
        <f t="shared" si="14"/>
        <v>Julio</v>
      </c>
      <c r="O72" s="232" t="str">
        <f t="shared" si="14"/>
        <v>Agosto</v>
      </c>
      <c r="P72" s="232" t="str">
        <f t="shared" si="14"/>
        <v>Septiembre</v>
      </c>
      <c r="Q72" s="232" t="str">
        <f t="shared" si="14"/>
        <v>Octubre</v>
      </c>
      <c r="R72" s="232" t="str">
        <f t="shared" si="14"/>
        <v>Noviembre</v>
      </c>
      <c r="S72" s="232" t="str">
        <f t="shared" si="14"/>
        <v>Diciembre</v>
      </c>
      <c r="T72" s="318"/>
      <c r="U72" s="22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91"/>
    </row>
    <row r="73" spans="2:67" ht="17.100000000000001" customHeight="1">
      <c r="B73" s="272"/>
      <c r="C73" s="272"/>
      <c r="D73" s="229"/>
      <c r="E73" s="325" t="s">
        <v>66</v>
      </c>
      <c r="F73" s="985" t="s">
        <v>67</v>
      </c>
      <c r="G73" s="985"/>
      <c r="H73" s="235">
        <f t="shared" ref="H73:S73" si="15">SUM(H75:H103)</f>
        <v>2000</v>
      </c>
      <c r="I73" s="235">
        <f t="shared" si="15"/>
        <v>3000</v>
      </c>
      <c r="J73" s="235">
        <f t="shared" si="15"/>
        <v>2300</v>
      </c>
      <c r="K73" s="235">
        <f t="shared" si="15"/>
        <v>4000</v>
      </c>
      <c r="L73" s="235">
        <f t="shared" si="15"/>
        <v>6000</v>
      </c>
      <c r="M73" s="235">
        <f t="shared" si="15"/>
        <v>8000</v>
      </c>
      <c r="N73" s="235">
        <f t="shared" si="15"/>
        <v>4500</v>
      </c>
      <c r="O73" s="235">
        <f t="shared" si="15"/>
        <v>2100</v>
      </c>
      <c r="P73" s="235">
        <f t="shared" si="15"/>
        <v>3000</v>
      </c>
      <c r="Q73" s="235">
        <f t="shared" si="15"/>
        <v>2000</v>
      </c>
      <c r="R73" s="235">
        <f t="shared" si="15"/>
        <v>1580</v>
      </c>
      <c r="S73" s="300">
        <f t="shared" si="15"/>
        <v>3400</v>
      </c>
      <c r="T73" s="228"/>
      <c r="U73" s="22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91"/>
    </row>
    <row r="74" spans="2:67" ht="13.5" customHeight="1">
      <c r="B74" s="272"/>
      <c r="C74" s="272"/>
      <c r="D74" s="229"/>
      <c r="E74" s="231"/>
      <c r="F74" s="306"/>
      <c r="G74" s="311">
        <f>SUM(H73:S73)</f>
        <v>41880</v>
      </c>
      <c r="H74" s="238"/>
      <c r="I74" s="239"/>
      <c r="J74" s="239"/>
      <c r="K74" s="239"/>
      <c r="L74" s="239"/>
      <c r="M74" s="239"/>
      <c r="N74" s="239"/>
      <c r="O74" s="253"/>
      <c r="P74" s="253"/>
      <c r="Q74" s="239"/>
      <c r="R74" s="239"/>
      <c r="S74" s="239"/>
      <c r="T74" s="319"/>
      <c r="U74" s="22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91"/>
    </row>
    <row r="75" spans="2:67" ht="13.5" customHeight="1">
      <c r="B75" s="272"/>
      <c r="C75" s="272"/>
      <c r="D75" s="229"/>
      <c r="E75" s="231"/>
      <c r="F75" s="243" t="s">
        <v>70</v>
      </c>
      <c r="G75" s="301">
        <f t="shared" ref="G75:G103" si="16">SUM(H75:S75)</f>
        <v>41880</v>
      </c>
      <c r="H75" s="244">
        <v>2000</v>
      </c>
      <c r="I75" s="244">
        <v>3000</v>
      </c>
      <c r="J75" s="244">
        <v>2300</v>
      </c>
      <c r="K75" s="244">
        <v>4000</v>
      </c>
      <c r="L75" s="244">
        <v>6000</v>
      </c>
      <c r="M75" s="244">
        <v>8000</v>
      </c>
      <c r="N75" s="244">
        <v>4500</v>
      </c>
      <c r="O75" s="244">
        <v>2100</v>
      </c>
      <c r="P75" s="244">
        <v>3000</v>
      </c>
      <c r="Q75" s="244">
        <v>2000</v>
      </c>
      <c r="R75" s="244">
        <v>1580</v>
      </c>
      <c r="S75" s="244">
        <v>3400</v>
      </c>
      <c r="T75" s="228"/>
      <c r="U75" s="22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91"/>
    </row>
    <row r="76" spans="2:67" ht="13.5" customHeight="1">
      <c r="B76" s="272"/>
      <c r="C76" s="272"/>
      <c r="D76" s="229"/>
      <c r="E76" s="231"/>
      <c r="F76" s="243" t="s">
        <v>71</v>
      </c>
      <c r="G76" s="301">
        <f t="shared" si="16"/>
        <v>0</v>
      </c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28"/>
      <c r="U76" s="22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91"/>
    </row>
    <row r="77" spans="2:67" ht="13.5" customHeight="1">
      <c r="B77" s="272"/>
      <c r="C77" s="272"/>
      <c r="D77" s="229"/>
      <c r="E77" s="231"/>
      <c r="F77" s="243" t="s">
        <v>72</v>
      </c>
      <c r="G77" s="301">
        <f t="shared" si="16"/>
        <v>0</v>
      </c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28"/>
      <c r="U77" s="22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91"/>
    </row>
    <row r="78" spans="2:67" ht="13.5" customHeight="1">
      <c r="B78" s="272"/>
      <c r="C78" s="272"/>
      <c r="D78" s="229"/>
      <c r="E78" s="231"/>
      <c r="F78" s="243" t="s">
        <v>73</v>
      </c>
      <c r="G78" s="301">
        <f t="shared" si="16"/>
        <v>0</v>
      </c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28"/>
      <c r="U78" s="22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91"/>
    </row>
    <row r="79" spans="2:67" ht="13.5" customHeight="1">
      <c r="B79" s="272"/>
      <c r="C79" s="272"/>
      <c r="D79" s="229"/>
      <c r="E79" s="231"/>
      <c r="F79" s="243" t="s">
        <v>74</v>
      </c>
      <c r="G79" s="301">
        <f t="shared" si="16"/>
        <v>0</v>
      </c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28"/>
      <c r="U79" s="22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91"/>
    </row>
    <row r="80" spans="2:67" ht="13.5" customHeight="1">
      <c r="B80" s="272"/>
      <c r="C80" s="272"/>
      <c r="D80" s="229"/>
      <c r="E80" s="231"/>
      <c r="F80" s="243" t="s">
        <v>75</v>
      </c>
      <c r="G80" s="301">
        <f t="shared" si="16"/>
        <v>0</v>
      </c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28"/>
      <c r="U80" s="22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91"/>
    </row>
    <row r="81" spans="2:67" ht="13.5" customHeight="1">
      <c r="B81" s="272"/>
      <c r="C81" s="272"/>
      <c r="D81" s="229"/>
      <c r="E81" s="231"/>
      <c r="F81" s="243" t="s">
        <v>76</v>
      </c>
      <c r="G81" s="301">
        <f t="shared" si="16"/>
        <v>0</v>
      </c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28"/>
      <c r="U81" s="22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91"/>
    </row>
    <row r="82" spans="2:67" ht="13.5" hidden="1" customHeight="1">
      <c r="B82" s="272"/>
      <c r="C82" s="272"/>
      <c r="D82" s="229"/>
      <c r="E82" s="231"/>
      <c r="F82" s="246"/>
      <c r="G82" s="301">
        <f t="shared" si="16"/>
        <v>0</v>
      </c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28"/>
      <c r="U82" s="22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91"/>
    </row>
    <row r="83" spans="2:67" ht="13.5" hidden="1" customHeight="1">
      <c r="B83" s="272"/>
      <c r="C83" s="272"/>
      <c r="D83" s="229"/>
      <c r="E83" s="231"/>
      <c r="F83" s="246"/>
      <c r="G83" s="301">
        <f t="shared" si="16"/>
        <v>0</v>
      </c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28"/>
      <c r="U83" s="22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91"/>
    </row>
    <row r="84" spans="2:67" ht="13.5" hidden="1" customHeight="1">
      <c r="B84" s="272"/>
      <c r="C84" s="272"/>
      <c r="D84" s="229"/>
      <c r="E84" s="231"/>
      <c r="F84" s="246"/>
      <c r="G84" s="301">
        <f t="shared" si="16"/>
        <v>0</v>
      </c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28"/>
      <c r="U84" s="22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91"/>
    </row>
    <row r="85" spans="2:67" ht="13.5" hidden="1" customHeight="1">
      <c r="B85" s="272"/>
      <c r="C85" s="272"/>
      <c r="D85" s="229"/>
      <c r="E85" s="231"/>
      <c r="F85" s="246"/>
      <c r="G85" s="301">
        <f t="shared" si="16"/>
        <v>0</v>
      </c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28"/>
      <c r="U85" s="22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91"/>
    </row>
    <row r="86" spans="2:67" ht="13.5" hidden="1" customHeight="1">
      <c r="B86" s="272"/>
      <c r="C86" s="272"/>
      <c r="D86" s="229"/>
      <c r="E86" s="231"/>
      <c r="F86" s="246"/>
      <c r="G86" s="301">
        <f t="shared" si="16"/>
        <v>0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28"/>
      <c r="U86" s="22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91"/>
    </row>
    <row r="87" spans="2:67" ht="13.5" hidden="1" customHeight="1">
      <c r="B87" s="272"/>
      <c r="C87" s="272"/>
      <c r="D87" s="229"/>
      <c r="E87" s="231"/>
      <c r="F87" s="246"/>
      <c r="G87" s="301">
        <f t="shared" si="16"/>
        <v>0</v>
      </c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28"/>
      <c r="U87" s="22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91"/>
    </row>
    <row r="88" spans="2:67" ht="13.5" hidden="1" customHeight="1">
      <c r="B88" s="272"/>
      <c r="C88" s="272"/>
      <c r="D88" s="229"/>
      <c r="E88" s="231"/>
      <c r="F88" s="246"/>
      <c r="G88" s="301">
        <f t="shared" si="16"/>
        <v>0</v>
      </c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28"/>
      <c r="U88" s="22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91"/>
    </row>
    <row r="89" spans="2:67" ht="13.5" hidden="1" customHeight="1">
      <c r="B89" s="272"/>
      <c r="C89" s="272"/>
      <c r="D89" s="229"/>
      <c r="E89" s="231"/>
      <c r="F89" s="246"/>
      <c r="G89" s="301">
        <f t="shared" si="16"/>
        <v>0</v>
      </c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28"/>
      <c r="U89" s="22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91"/>
    </row>
    <row r="90" spans="2:67" ht="13.5" hidden="1" customHeight="1">
      <c r="B90" s="272"/>
      <c r="C90" s="272"/>
      <c r="D90" s="229"/>
      <c r="E90" s="231"/>
      <c r="F90" s="246"/>
      <c r="G90" s="301">
        <f t="shared" si="16"/>
        <v>0</v>
      </c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28"/>
      <c r="U90" s="22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91"/>
    </row>
    <row r="91" spans="2:67" ht="13.5" hidden="1" customHeight="1">
      <c r="B91" s="272"/>
      <c r="C91" s="272"/>
      <c r="D91" s="229"/>
      <c r="E91" s="231"/>
      <c r="F91" s="246"/>
      <c r="G91" s="301">
        <f t="shared" si="16"/>
        <v>0</v>
      </c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28"/>
      <c r="U91" s="22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91"/>
    </row>
    <row r="92" spans="2:67" ht="13.5" hidden="1" customHeight="1">
      <c r="B92" s="272"/>
      <c r="C92" s="272"/>
      <c r="D92" s="229"/>
      <c r="E92" s="231"/>
      <c r="F92" s="246"/>
      <c r="G92" s="301">
        <f t="shared" si="16"/>
        <v>0</v>
      </c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28"/>
      <c r="U92" s="22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91"/>
    </row>
    <row r="93" spans="2:67" ht="13.5" hidden="1" customHeight="1">
      <c r="B93" s="272"/>
      <c r="C93" s="272"/>
      <c r="D93" s="229"/>
      <c r="E93" s="231"/>
      <c r="F93" s="246"/>
      <c r="G93" s="301">
        <f t="shared" si="16"/>
        <v>0</v>
      </c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28"/>
      <c r="U93" s="22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91"/>
    </row>
    <row r="94" spans="2:67" ht="13.5" hidden="1" customHeight="1">
      <c r="B94" s="272"/>
      <c r="C94" s="272"/>
      <c r="D94" s="229"/>
      <c r="E94" s="231"/>
      <c r="F94" s="246"/>
      <c r="G94" s="301">
        <f t="shared" si="16"/>
        <v>0</v>
      </c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28"/>
      <c r="U94" s="22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91"/>
    </row>
    <row r="95" spans="2:67" ht="13.5" hidden="1" customHeight="1">
      <c r="B95" s="272"/>
      <c r="C95" s="272"/>
      <c r="D95" s="229"/>
      <c r="E95" s="231"/>
      <c r="F95" s="246"/>
      <c r="G95" s="301">
        <f t="shared" si="16"/>
        <v>0</v>
      </c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28"/>
      <c r="U95" s="22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91"/>
    </row>
    <row r="96" spans="2:67" ht="13.5" hidden="1" customHeight="1">
      <c r="B96" s="272"/>
      <c r="C96" s="272"/>
      <c r="D96" s="229"/>
      <c r="E96" s="231"/>
      <c r="F96" s="246"/>
      <c r="G96" s="301">
        <f t="shared" si="16"/>
        <v>0</v>
      </c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28"/>
      <c r="U96" s="22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91"/>
    </row>
    <row r="97" spans="2:67" ht="13.5" hidden="1" customHeight="1">
      <c r="B97" s="272"/>
      <c r="C97" s="272"/>
      <c r="D97" s="229"/>
      <c r="E97" s="231"/>
      <c r="F97" s="246"/>
      <c r="G97" s="301">
        <f t="shared" si="16"/>
        <v>0</v>
      </c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28"/>
      <c r="U97" s="22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91"/>
    </row>
    <row r="98" spans="2:67" ht="13.5" hidden="1" customHeight="1">
      <c r="B98" s="272"/>
      <c r="C98" s="272"/>
      <c r="D98" s="229"/>
      <c r="E98" s="231"/>
      <c r="F98" s="246"/>
      <c r="G98" s="301">
        <f t="shared" si="16"/>
        <v>0</v>
      </c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28"/>
      <c r="U98" s="22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91"/>
    </row>
    <row r="99" spans="2:67" ht="13.5" hidden="1" customHeight="1">
      <c r="B99" s="272"/>
      <c r="C99" s="272"/>
      <c r="D99" s="229"/>
      <c r="E99" s="231"/>
      <c r="F99" s="246"/>
      <c r="G99" s="301">
        <f t="shared" si="16"/>
        <v>0</v>
      </c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28"/>
      <c r="U99" s="22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91"/>
    </row>
    <row r="100" spans="2:67" ht="13.5" hidden="1" customHeight="1">
      <c r="B100" s="272"/>
      <c r="C100" s="272"/>
      <c r="D100" s="229"/>
      <c r="E100" s="231"/>
      <c r="F100" s="246"/>
      <c r="G100" s="301">
        <f t="shared" si="16"/>
        <v>0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28"/>
      <c r="U100" s="22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91"/>
    </row>
    <row r="101" spans="2:67" ht="13.5" hidden="1" customHeight="1">
      <c r="B101" s="272"/>
      <c r="C101" s="272"/>
      <c r="D101" s="229"/>
      <c r="E101" s="231"/>
      <c r="F101" s="246"/>
      <c r="G101" s="301">
        <f t="shared" si="16"/>
        <v>0</v>
      </c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28"/>
      <c r="U101" s="22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91"/>
    </row>
    <row r="102" spans="2:67" ht="13.5" hidden="1" customHeight="1">
      <c r="B102" s="272"/>
      <c r="C102" s="272"/>
      <c r="D102" s="229"/>
      <c r="E102" s="231"/>
      <c r="F102" s="246"/>
      <c r="G102" s="301">
        <f t="shared" si="16"/>
        <v>0</v>
      </c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28"/>
      <c r="U102" s="22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91"/>
    </row>
    <row r="103" spans="2:67" ht="13.5" hidden="1" customHeight="1">
      <c r="B103" s="272"/>
      <c r="C103" s="272"/>
      <c r="D103" s="229"/>
      <c r="E103" s="231"/>
      <c r="F103" s="246"/>
      <c r="G103" s="301">
        <f t="shared" si="16"/>
        <v>0</v>
      </c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28"/>
      <c r="U103" s="22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91"/>
    </row>
    <row r="104" spans="2:67" ht="13.5" customHeight="1">
      <c r="B104" s="272"/>
      <c r="C104" s="272"/>
      <c r="D104" s="229"/>
      <c r="E104" s="231"/>
      <c r="F104" s="820" t="s">
        <v>397</v>
      </c>
      <c r="G104" s="302"/>
      <c r="H104" s="238"/>
      <c r="I104" s="255"/>
      <c r="J104" s="248"/>
      <c r="K104" s="164"/>
      <c r="L104" s="164"/>
      <c r="M104" s="164"/>
      <c r="N104" s="164"/>
      <c r="O104" s="249"/>
      <c r="P104" s="249"/>
      <c r="Q104" s="164"/>
      <c r="R104" s="164"/>
      <c r="S104" s="164"/>
      <c r="T104" s="157"/>
      <c r="U104" s="22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91"/>
    </row>
    <row r="105" spans="2:67" ht="13.5" customHeight="1">
      <c r="B105" s="272"/>
      <c r="C105" s="272"/>
      <c r="D105" s="229"/>
      <c r="E105" s="231"/>
      <c r="F105" s="231"/>
      <c r="G105" s="231"/>
      <c r="H105" s="232" t="str">
        <f t="shared" ref="H105:S105" si="17">H72</f>
        <v>Enero</v>
      </c>
      <c r="I105" s="232" t="str">
        <f t="shared" si="17"/>
        <v>Febrero</v>
      </c>
      <c r="J105" s="232" t="str">
        <f t="shared" si="17"/>
        <v>Marzo</v>
      </c>
      <c r="K105" s="232" t="str">
        <f t="shared" si="17"/>
        <v>Abril</v>
      </c>
      <c r="L105" s="232" t="str">
        <f t="shared" si="17"/>
        <v>Mayo</v>
      </c>
      <c r="M105" s="232" t="str">
        <f t="shared" si="17"/>
        <v>Junio</v>
      </c>
      <c r="N105" s="232" t="str">
        <f t="shared" si="17"/>
        <v>Julio</v>
      </c>
      <c r="O105" s="232" t="str">
        <f t="shared" si="17"/>
        <v>Agosto</v>
      </c>
      <c r="P105" s="232" t="str">
        <f t="shared" si="17"/>
        <v>Septiembre</v>
      </c>
      <c r="Q105" s="232" t="str">
        <f t="shared" si="17"/>
        <v>Octubre</v>
      </c>
      <c r="R105" s="232" t="str">
        <f t="shared" si="17"/>
        <v>Noviembre</v>
      </c>
      <c r="S105" s="232" t="str">
        <f t="shared" si="17"/>
        <v>Diciembre</v>
      </c>
      <c r="T105" s="318"/>
      <c r="U105" s="22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91"/>
    </row>
    <row r="106" spans="2:67" ht="17.100000000000001" customHeight="1">
      <c r="B106" s="272"/>
      <c r="C106" s="272"/>
      <c r="D106" s="229"/>
      <c r="E106" s="325" t="s">
        <v>68</v>
      </c>
      <c r="F106" s="985" t="s">
        <v>69</v>
      </c>
      <c r="G106" s="985"/>
      <c r="H106" s="235">
        <f t="shared" ref="H106:S106" si="18">SUM(H108:H136)</f>
        <v>200</v>
      </c>
      <c r="I106" s="235">
        <f t="shared" si="18"/>
        <v>200</v>
      </c>
      <c r="J106" s="235">
        <f t="shared" si="18"/>
        <v>200</v>
      </c>
      <c r="K106" s="235">
        <f t="shared" si="18"/>
        <v>200</v>
      </c>
      <c r="L106" s="235">
        <f t="shared" si="18"/>
        <v>200</v>
      </c>
      <c r="M106" s="235">
        <f t="shared" si="18"/>
        <v>200</v>
      </c>
      <c r="N106" s="235">
        <f t="shared" si="18"/>
        <v>200</v>
      </c>
      <c r="O106" s="235">
        <f t="shared" si="18"/>
        <v>200</v>
      </c>
      <c r="P106" s="235">
        <f t="shared" si="18"/>
        <v>200</v>
      </c>
      <c r="Q106" s="235">
        <f t="shared" si="18"/>
        <v>200</v>
      </c>
      <c r="R106" s="235">
        <f t="shared" si="18"/>
        <v>200</v>
      </c>
      <c r="S106" s="300">
        <f t="shared" si="18"/>
        <v>200</v>
      </c>
      <c r="T106" s="228"/>
      <c r="U106" s="22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91"/>
    </row>
    <row r="107" spans="2:67" ht="13.5" customHeight="1">
      <c r="B107" s="272"/>
      <c r="C107" s="272"/>
      <c r="D107" s="229"/>
      <c r="E107" s="231"/>
      <c r="F107" s="238"/>
      <c r="G107" s="311">
        <f>SUM(H106:S106)</f>
        <v>2400</v>
      </c>
      <c r="H107" s="238"/>
      <c r="I107" s="239"/>
      <c r="J107" s="239"/>
      <c r="K107" s="239"/>
      <c r="L107" s="239"/>
      <c r="M107" s="239"/>
      <c r="N107" s="239"/>
      <c r="O107" s="253"/>
      <c r="P107" s="253"/>
      <c r="Q107" s="239"/>
      <c r="R107" s="239"/>
      <c r="S107" s="239"/>
      <c r="T107" s="319"/>
      <c r="U107" s="22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91"/>
    </row>
    <row r="108" spans="2:67" ht="13.5" customHeight="1">
      <c r="B108" s="272"/>
      <c r="C108" s="272"/>
      <c r="D108" s="229"/>
      <c r="E108" s="231"/>
      <c r="F108" s="243" t="s">
        <v>80</v>
      </c>
      <c r="G108" s="301">
        <f t="shared" ref="G108:G136" si="19">SUM(H108:S108)</f>
        <v>2400</v>
      </c>
      <c r="H108" s="244">
        <v>200</v>
      </c>
      <c r="I108" s="244">
        <f>+H108</f>
        <v>200</v>
      </c>
      <c r="J108" s="244">
        <f t="shared" ref="J108:S108" si="20">+I108</f>
        <v>200</v>
      </c>
      <c r="K108" s="244">
        <f t="shared" si="20"/>
        <v>200</v>
      </c>
      <c r="L108" s="244">
        <f t="shared" si="20"/>
        <v>200</v>
      </c>
      <c r="M108" s="244">
        <f t="shared" si="20"/>
        <v>200</v>
      </c>
      <c r="N108" s="244">
        <f t="shared" si="20"/>
        <v>200</v>
      </c>
      <c r="O108" s="244">
        <f t="shared" si="20"/>
        <v>200</v>
      </c>
      <c r="P108" s="244">
        <f t="shared" si="20"/>
        <v>200</v>
      </c>
      <c r="Q108" s="244">
        <f t="shared" si="20"/>
        <v>200</v>
      </c>
      <c r="R108" s="244">
        <f t="shared" si="20"/>
        <v>200</v>
      </c>
      <c r="S108" s="244">
        <f t="shared" si="20"/>
        <v>200</v>
      </c>
      <c r="T108" s="228"/>
      <c r="U108" s="22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91"/>
    </row>
    <row r="109" spans="2:67" ht="13.5" customHeight="1">
      <c r="B109" s="272"/>
      <c r="C109" s="272"/>
      <c r="D109" s="229"/>
      <c r="E109" s="231"/>
      <c r="F109" s="243" t="s">
        <v>81</v>
      </c>
      <c r="G109" s="301">
        <f t="shared" si="19"/>
        <v>0</v>
      </c>
      <c r="H109" s="244"/>
      <c r="I109" s="244">
        <f t="shared" ref="I109:S109" si="21">+H109</f>
        <v>0</v>
      </c>
      <c r="J109" s="244">
        <f t="shared" si="21"/>
        <v>0</v>
      </c>
      <c r="K109" s="244">
        <f t="shared" si="21"/>
        <v>0</v>
      </c>
      <c r="L109" s="244">
        <f t="shared" si="21"/>
        <v>0</v>
      </c>
      <c r="M109" s="244">
        <f t="shared" si="21"/>
        <v>0</v>
      </c>
      <c r="N109" s="244">
        <f t="shared" si="21"/>
        <v>0</v>
      </c>
      <c r="O109" s="244">
        <f t="shared" si="21"/>
        <v>0</v>
      </c>
      <c r="P109" s="244">
        <f t="shared" si="21"/>
        <v>0</v>
      </c>
      <c r="Q109" s="244">
        <f t="shared" si="21"/>
        <v>0</v>
      </c>
      <c r="R109" s="244">
        <f t="shared" si="21"/>
        <v>0</v>
      </c>
      <c r="S109" s="244">
        <f t="shared" si="21"/>
        <v>0</v>
      </c>
      <c r="T109" s="228"/>
      <c r="U109" s="22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91"/>
    </row>
    <row r="110" spans="2:67" ht="13.5" customHeight="1">
      <c r="B110" s="272"/>
      <c r="C110" s="272"/>
      <c r="D110" s="229"/>
      <c r="E110" s="231"/>
      <c r="F110" s="243" t="s">
        <v>82</v>
      </c>
      <c r="G110" s="301">
        <f t="shared" si="19"/>
        <v>0</v>
      </c>
      <c r="H110" s="244"/>
      <c r="I110" s="244">
        <f t="shared" ref="I110:S110" si="22">+H110</f>
        <v>0</v>
      </c>
      <c r="J110" s="244">
        <f t="shared" si="22"/>
        <v>0</v>
      </c>
      <c r="K110" s="244">
        <f t="shared" si="22"/>
        <v>0</v>
      </c>
      <c r="L110" s="244">
        <f t="shared" si="22"/>
        <v>0</v>
      </c>
      <c r="M110" s="244">
        <f t="shared" si="22"/>
        <v>0</v>
      </c>
      <c r="N110" s="244">
        <f t="shared" si="22"/>
        <v>0</v>
      </c>
      <c r="O110" s="244">
        <f t="shared" si="22"/>
        <v>0</v>
      </c>
      <c r="P110" s="244">
        <f t="shared" si="22"/>
        <v>0</v>
      </c>
      <c r="Q110" s="244">
        <f t="shared" si="22"/>
        <v>0</v>
      </c>
      <c r="R110" s="244">
        <f t="shared" si="22"/>
        <v>0</v>
      </c>
      <c r="S110" s="244">
        <f t="shared" si="22"/>
        <v>0</v>
      </c>
      <c r="T110" s="228"/>
      <c r="U110" s="22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91"/>
    </row>
    <row r="111" spans="2:67" ht="13.5" customHeight="1">
      <c r="B111" s="272"/>
      <c r="C111" s="272"/>
      <c r="D111" s="229"/>
      <c r="E111" s="231"/>
      <c r="F111" s="243"/>
      <c r="G111" s="301">
        <f t="shared" si="19"/>
        <v>0</v>
      </c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28"/>
      <c r="U111" s="22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91"/>
    </row>
    <row r="112" spans="2:67" ht="13.5" hidden="1" customHeight="1">
      <c r="B112" s="272"/>
      <c r="C112" s="272"/>
      <c r="D112" s="229"/>
      <c r="E112" s="231"/>
      <c r="F112" s="243"/>
      <c r="G112" s="301">
        <f t="shared" si="19"/>
        <v>0</v>
      </c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28"/>
      <c r="U112" s="22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91"/>
    </row>
    <row r="113" spans="2:67" ht="13.5" hidden="1" customHeight="1">
      <c r="B113" s="272"/>
      <c r="C113" s="272"/>
      <c r="D113" s="229"/>
      <c r="E113" s="231"/>
      <c r="F113" s="243"/>
      <c r="G113" s="301">
        <f t="shared" si="19"/>
        <v>0</v>
      </c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28"/>
      <c r="U113" s="22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91"/>
    </row>
    <row r="114" spans="2:67" ht="13.5" hidden="1" customHeight="1">
      <c r="B114" s="272"/>
      <c r="C114" s="272"/>
      <c r="D114" s="229"/>
      <c r="E114" s="231"/>
      <c r="F114" s="243"/>
      <c r="G114" s="301">
        <f t="shared" si="19"/>
        <v>0</v>
      </c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28"/>
      <c r="U114" s="22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91"/>
    </row>
    <row r="115" spans="2:67" ht="13.5" hidden="1" customHeight="1">
      <c r="B115" s="272"/>
      <c r="C115" s="272"/>
      <c r="D115" s="229"/>
      <c r="E115" s="231"/>
      <c r="F115" s="246"/>
      <c r="G115" s="301">
        <f t="shared" si="19"/>
        <v>0</v>
      </c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28"/>
      <c r="U115" s="22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91"/>
    </row>
    <row r="116" spans="2:67" ht="13.5" hidden="1" customHeight="1">
      <c r="B116" s="272"/>
      <c r="C116" s="272"/>
      <c r="D116" s="229"/>
      <c r="E116" s="231"/>
      <c r="F116" s="246"/>
      <c r="G116" s="301">
        <f t="shared" si="19"/>
        <v>0</v>
      </c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28"/>
      <c r="U116" s="22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91"/>
    </row>
    <row r="117" spans="2:67" ht="13.5" hidden="1" customHeight="1">
      <c r="B117" s="272"/>
      <c r="C117" s="272"/>
      <c r="D117" s="229"/>
      <c r="E117" s="231"/>
      <c r="F117" s="246"/>
      <c r="G117" s="301">
        <f t="shared" si="19"/>
        <v>0</v>
      </c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28"/>
      <c r="U117" s="22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91"/>
    </row>
    <row r="118" spans="2:67" ht="13.5" hidden="1" customHeight="1">
      <c r="B118" s="272"/>
      <c r="C118" s="272"/>
      <c r="D118" s="229"/>
      <c r="E118" s="231"/>
      <c r="F118" s="246"/>
      <c r="G118" s="301">
        <f t="shared" si="19"/>
        <v>0</v>
      </c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28"/>
      <c r="U118" s="22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91"/>
    </row>
    <row r="119" spans="2:67" ht="13.5" hidden="1" customHeight="1">
      <c r="B119" s="272"/>
      <c r="C119" s="272"/>
      <c r="D119" s="229"/>
      <c r="E119" s="231"/>
      <c r="F119" s="246"/>
      <c r="G119" s="301">
        <f t="shared" si="19"/>
        <v>0</v>
      </c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28"/>
      <c r="U119" s="22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91"/>
    </row>
    <row r="120" spans="2:67" ht="13.5" hidden="1" customHeight="1">
      <c r="B120" s="272"/>
      <c r="C120" s="272"/>
      <c r="D120" s="229"/>
      <c r="E120" s="231"/>
      <c r="F120" s="246"/>
      <c r="G120" s="301">
        <f t="shared" si="19"/>
        <v>0</v>
      </c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28"/>
      <c r="U120" s="22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91"/>
    </row>
    <row r="121" spans="2:67" ht="13.5" hidden="1" customHeight="1">
      <c r="B121" s="272"/>
      <c r="C121" s="272"/>
      <c r="D121" s="229"/>
      <c r="E121" s="231"/>
      <c r="F121" s="246"/>
      <c r="G121" s="301">
        <f t="shared" si="19"/>
        <v>0</v>
      </c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28"/>
      <c r="U121" s="22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91"/>
    </row>
    <row r="122" spans="2:67" ht="13.5" hidden="1" customHeight="1">
      <c r="B122" s="272"/>
      <c r="C122" s="272"/>
      <c r="D122" s="229"/>
      <c r="E122" s="231"/>
      <c r="F122" s="246"/>
      <c r="G122" s="301">
        <f t="shared" si="19"/>
        <v>0</v>
      </c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28"/>
      <c r="U122" s="22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91"/>
    </row>
    <row r="123" spans="2:67" ht="13.5" hidden="1" customHeight="1">
      <c r="B123" s="272"/>
      <c r="C123" s="272"/>
      <c r="D123" s="229"/>
      <c r="E123" s="231"/>
      <c r="F123" s="246"/>
      <c r="G123" s="301">
        <f t="shared" si="19"/>
        <v>0</v>
      </c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28"/>
      <c r="U123" s="22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91"/>
    </row>
    <row r="124" spans="2:67" ht="13.5" hidden="1" customHeight="1">
      <c r="B124" s="272"/>
      <c r="C124" s="272"/>
      <c r="D124" s="229"/>
      <c r="E124" s="231"/>
      <c r="F124" s="246"/>
      <c r="G124" s="301">
        <f t="shared" si="19"/>
        <v>0</v>
      </c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28"/>
      <c r="U124" s="22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91"/>
    </row>
    <row r="125" spans="2:67" ht="13.5" hidden="1" customHeight="1">
      <c r="B125" s="272"/>
      <c r="C125" s="272"/>
      <c r="D125" s="229"/>
      <c r="E125" s="231"/>
      <c r="F125" s="246"/>
      <c r="G125" s="301">
        <f t="shared" si="19"/>
        <v>0</v>
      </c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28"/>
      <c r="U125" s="22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91"/>
    </row>
    <row r="126" spans="2:67" ht="13.5" hidden="1" customHeight="1">
      <c r="B126" s="272"/>
      <c r="C126" s="272"/>
      <c r="D126" s="229"/>
      <c r="E126" s="231"/>
      <c r="F126" s="246"/>
      <c r="G126" s="301">
        <f t="shared" si="19"/>
        <v>0</v>
      </c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28"/>
      <c r="U126" s="22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91"/>
    </row>
    <row r="127" spans="2:67" ht="13.5" hidden="1" customHeight="1">
      <c r="B127" s="272"/>
      <c r="C127" s="272"/>
      <c r="D127" s="229"/>
      <c r="E127" s="231"/>
      <c r="F127" s="246"/>
      <c r="G127" s="301">
        <f t="shared" si="19"/>
        <v>0</v>
      </c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28"/>
      <c r="U127" s="22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91"/>
    </row>
    <row r="128" spans="2:67" ht="13.5" hidden="1" customHeight="1">
      <c r="B128" s="272"/>
      <c r="C128" s="272"/>
      <c r="D128" s="229"/>
      <c r="E128" s="231"/>
      <c r="F128" s="246"/>
      <c r="G128" s="301">
        <f t="shared" si="19"/>
        <v>0</v>
      </c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28"/>
      <c r="U128" s="22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91"/>
    </row>
    <row r="129" spans="2:67" ht="13.5" hidden="1" customHeight="1">
      <c r="B129" s="272"/>
      <c r="C129" s="272"/>
      <c r="D129" s="229"/>
      <c r="E129" s="231"/>
      <c r="F129" s="246"/>
      <c r="G129" s="301">
        <f t="shared" si="19"/>
        <v>0</v>
      </c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28"/>
      <c r="U129" s="22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91"/>
    </row>
    <row r="130" spans="2:67" ht="13.5" hidden="1" customHeight="1">
      <c r="B130" s="272"/>
      <c r="C130" s="272"/>
      <c r="D130" s="229"/>
      <c r="E130" s="231"/>
      <c r="F130" s="246"/>
      <c r="G130" s="301">
        <f t="shared" si="19"/>
        <v>0</v>
      </c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28"/>
      <c r="U130" s="22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91"/>
    </row>
    <row r="131" spans="2:67" ht="13.5" hidden="1" customHeight="1">
      <c r="B131" s="272"/>
      <c r="C131" s="272"/>
      <c r="D131" s="229"/>
      <c r="E131" s="231"/>
      <c r="F131" s="246"/>
      <c r="G131" s="301">
        <f t="shared" si="19"/>
        <v>0</v>
      </c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28"/>
      <c r="U131" s="22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91"/>
    </row>
    <row r="132" spans="2:67" ht="13.5" hidden="1" customHeight="1">
      <c r="B132" s="272"/>
      <c r="C132" s="272"/>
      <c r="D132" s="229"/>
      <c r="E132" s="231"/>
      <c r="F132" s="246"/>
      <c r="G132" s="301">
        <f t="shared" si="19"/>
        <v>0</v>
      </c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28"/>
      <c r="U132" s="22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91"/>
    </row>
    <row r="133" spans="2:67" ht="13.5" hidden="1" customHeight="1">
      <c r="B133" s="272"/>
      <c r="C133" s="272"/>
      <c r="D133" s="229"/>
      <c r="E133" s="231"/>
      <c r="F133" s="246"/>
      <c r="G133" s="301">
        <f t="shared" si="19"/>
        <v>0</v>
      </c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28"/>
      <c r="U133" s="22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91"/>
    </row>
    <row r="134" spans="2:67" ht="13.5" hidden="1" customHeight="1">
      <c r="B134" s="272"/>
      <c r="C134" s="272"/>
      <c r="D134" s="229"/>
      <c r="E134" s="231"/>
      <c r="F134" s="246"/>
      <c r="G134" s="301">
        <f t="shared" si="19"/>
        <v>0</v>
      </c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28"/>
      <c r="U134" s="22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91"/>
    </row>
    <row r="135" spans="2:67" ht="13.5" hidden="1" customHeight="1">
      <c r="B135" s="272"/>
      <c r="C135" s="272"/>
      <c r="D135" s="229"/>
      <c r="E135" s="231"/>
      <c r="F135" s="246"/>
      <c r="G135" s="301">
        <f t="shared" si="19"/>
        <v>0</v>
      </c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28"/>
      <c r="U135" s="22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91"/>
    </row>
    <row r="136" spans="2:67" ht="13.5" hidden="1" customHeight="1">
      <c r="B136" s="272"/>
      <c r="C136" s="272"/>
      <c r="D136" s="229"/>
      <c r="E136" s="231"/>
      <c r="F136" s="246"/>
      <c r="G136" s="301">
        <f t="shared" si="19"/>
        <v>0</v>
      </c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28"/>
      <c r="U136" s="22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91"/>
    </row>
    <row r="137" spans="2:67" ht="13.5" customHeight="1">
      <c r="B137" s="272"/>
      <c r="C137" s="272"/>
      <c r="D137" s="229"/>
      <c r="E137" s="231"/>
      <c r="F137" s="820" t="s">
        <v>397</v>
      </c>
      <c r="G137" s="231"/>
      <c r="H137" s="238"/>
      <c r="I137" s="255"/>
      <c r="J137" s="248"/>
      <c r="K137" s="164"/>
      <c r="L137" s="164"/>
      <c r="M137" s="164"/>
      <c r="N137" s="164"/>
      <c r="O137" s="249"/>
      <c r="P137" s="249"/>
      <c r="Q137" s="164"/>
      <c r="R137" s="164"/>
      <c r="S137" s="164"/>
      <c r="T137" s="157"/>
      <c r="U137" s="22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91"/>
    </row>
    <row r="138" spans="2:67" ht="13.5" customHeight="1">
      <c r="B138" s="272"/>
      <c r="C138" s="272"/>
      <c r="D138" s="229"/>
      <c r="E138" s="231"/>
      <c r="F138" s="231"/>
      <c r="G138" s="231"/>
      <c r="H138" s="232" t="str">
        <f t="shared" ref="H138:S138" si="23">H105</f>
        <v>Enero</v>
      </c>
      <c r="I138" s="232" t="str">
        <f t="shared" si="23"/>
        <v>Febrero</v>
      </c>
      <c r="J138" s="232" t="str">
        <f t="shared" si="23"/>
        <v>Marzo</v>
      </c>
      <c r="K138" s="232" t="str">
        <f t="shared" si="23"/>
        <v>Abril</v>
      </c>
      <c r="L138" s="232" t="str">
        <f t="shared" si="23"/>
        <v>Mayo</v>
      </c>
      <c r="M138" s="232" t="str">
        <f t="shared" si="23"/>
        <v>Junio</v>
      </c>
      <c r="N138" s="232" t="str">
        <f t="shared" si="23"/>
        <v>Julio</v>
      </c>
      <c r="O138" s="232" t="str">
        <f t="shared" si="23"/>
        <v>Agosto</v>
      </c>
      <c r="P138" s="232" t="str">
        <f t="shared" si="23"/>
        <v>Septiembre</v>
      </c>
      <c r="Q138" s="232" t="str">
        <f t="shared" si="23"/>
        <v>Octubre</v>
      </c>
      <c r="R138" s="232" t="str">
        <f t="shared" si="23"/>
        <v>Noviembre</v>
      </c>
      <c r="S138" s="232" t="str">
        <f t="shared" si="23"/>
        <v>Diciembre</v>
      </c>
      <c r="T138" s="318"/>
      <c r="U138" s="22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91"/>
    </row>
    <row r="139" spans="2:67" ht="17.100000000000001" customHeight="1">
      <c r="B139" s="272"/>
      <c r="C139" s="272"/>
      <c r="D139" s="229"/>
      <c r="E139" s="325" t="s">
        <v>342</v>
      </c>
      <c r="F139" s="985" t="s">
        <v>393</v>
      </c>
      <c r="G139" s="985"/>
      <c r="H139" s="235">
        <f t="shared" ref="H139:S139" si="24">SUM(H141:H169)</f>
        <v>1300</v>
      </c>
      <c r="I139" s="235">
        <f t="shared" si="24"/>
        <v>1300</v>
      </c>
      <c r="J139" s="235">
        <f t="shared" si="24"/>
        <v>1300</v>
      </c>
      <c r="K139" s="235">
        <f t="shared" si="24"/>
        <v>1300</v>
      </c>
      <c r="L139" s="235">
        <f t="shared" si="24"/>
        <v>1300</v>
      </c>
      <c r="M139" s="235">
        <f t="shared" si="24"/>
        <v>1300</v>
      </c>
      <c r="N139" s="235">
        <f t="shared" si="24"/>
        <v>1300</v>
      </c>
      <c r="O139" s="235">
        <f t="shared" si="24"/>
        <v>1300</v>
      </c>
      <c r="P139" s="235">
        <f t="shared" si="24"/>
        <v>1300</v>
      </c>
      <c r="Q139" s="235">
        <f t="shared" si="24"/>
        <v>1300</v>
      </c>
      <c r="R139" s="235">
        <f t="shared" si="24"/>
        <v>1300</v>
      </c>
      <c r="S139" s="300">
        <f t="shared" si="24"/>
        <v>1300</v>
      </c>
      <c r="T139" s="228"/>
      <c r="U139" s="22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91"/>
    </row>
    <row r="140" spans="2:67" ht="13.5" customHeight="1">
      <c r="B140" s="272"/>
      <c r="C140" s="272"/>
      <c r="D140" s="229"/>
      <c r="E140" s="231"/>
      <c r="F140" s="238"/>
      <c r="G140" s="311">
        <f>SUM(H139:S139)</f>
        <v>15600</v>
      </c>
      <c r="H140" s="238"/>
      <c r="I140" s="239"/>
      <c r="J140" s="239"/>
      <c r="K140" s="239"/>
      <c r="L140" s="239"/>
      <c r="M140" s="239"/>
      <c r="N140" s="239"/>
      <c r="O140" s="253"/>
      <c r="P140" s="253"/>
      <c r="Q140" s="239"/>
      <c r="R140" s="239"/>
      <c r="S140" s="239"/>
      <c r="T140" s="319"/>
      <c r="U140" s="22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91"/>
    </row>
    <row r="141" spans="2:67" ht="13.5" customHeight="1">
      <c r="B141" s="272"/>
      <c r="C141" s="272"/>
      <c r="D141" s="229"/>
      <c r="E141" s="231"/>
      <c r="F141" s="243" t="s">
        <v>15</v>
      </c>
      <c r="G141" s="301">
        <f t="shared" ref="G141:G169" si="25">SUM(H141:S141)</f>
        <v>15600</v>
      </c>
      <c r="H141" s="244">
        <v>1300</v>
      </c>
      <c r="I141" s="244">
        <f t="shared" ref="I141:S141" si="26">+H141</f>
        <v>1300</v>
      </c>
      <c r="J141" s="244">
        <f t="shared" si="26"/>
        <v>1300</v>
      </c>
      <c r="K141" s="244">
        <f t="shared" si="26"/>
        <v>1300</v>
      </c>
      <c r="L141" s="244">
        <f t="shared" si="26"/>
        <v>1300</v>
      </c>
      <c r="M141" s="244">
        <f t="shared" si="26"/>
        <v>1300</v>
      </c>
      <c r="N141" s="244">
        <f t="shared" si="26"/>
        <v>1300</v>
      </c>
      <c r="O141" s="244">
        <f t="shared" si="26"/>
        <v>1300</v>
      </c>
      <c r="P141" s="244">
        <f t="shared" si="26"/>
        <v>1300</v>
      </c>
      <c r="Q141" s="244">
        <f t="shared" si="26"/>
        <v>1300</v>
      </c>
      <c r="R141" s="244">
        <f t="shared" si="26"/>
        <v>1300</v>
      </c>
      <c r="S141" s="244">
        <f t="shared" si="26"/>
        <v>1300</v>
      </c>
      <c r="T141" s="228"/>
      <c r="U141" s="22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91"/>
    </row>
    <row r="142" spans="2:67" ht="13.5" customHeight="1">
      <c r="B142" s="272"/>
      <c r="C142" s="272"/>
      <c r="D142" s="229"/>
      <c r="E142" s="231"/>
      <c r="F142" s="243" t="s">
        <v>16</v>
      </c>
      <c r="G142" s="301">
        <f t="shared" si="25"/>
        <v>0</v>
      </c>
      <c r="H142" s="244"/>
      <c r="I142" s="244">
        <f t="shared" ref="I142:S142" si="27">+H142</f>
        <v>0</v>
      </c>
      <c r="J142" s="244">
        <f t="shared" si="27"/>
        <v>0</v>
      </c>
      <c r="K142" s="244">
        <f t="shared" si="27"/>
        <v>0</v>
      </c>
      <c r="L142" s="244">
        <f t="shared" si="27"/>
        <v>0</v>
      </c>
      <c r="M142" s="244">
        <f t="shared" si="27"/>
        <v>0</v>
      </c>
      <c r="N142" s="244">
        <f t="shared" si="27"/>
        <v>0</v>
      </c>
      <c r="O142" s="244">
        <f t="shared" si="27"/>
        <v>0</v>
      </c>
      <c r="P142" s="244">
        <f t="shared" si="27"/>
        <v>0</v>
      </c>
      <c r="Q142" s="244">
        <f t="shared" si="27"/>
        <v>0</v>
      </c>
      <c r="R142" s="244">
        <f t="shared" si="27"/>
        <v>0</v>
      </c>
      <c r="S142" s="244">
        <f t="shared" si="27"/>
        <v>0</v>
      </c>
      <c r="T142" s="228"/>
      <c r="U142" s="22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91"/>
    </row>
    <row r="143" spans="2:67" ht="13.5" customHeight="1">
      <c r="B143" s="272"/>
      <c r="C143" s="272"/>
      <c r="D143" s="229"/>
      <c r="E143" s="231"/>
      <c r="F143" s="243" t="s">
        <v>17</v>
      </c>
      <c r="G143" s="301">
        <f t="shared" si="25"/>
        <v>0</v>
      </c>
      <c r="H143" s="244"/>
      <c r="I143" s="244">
        <f t="shared" ref="I143:S143" si="28">+H143</f>
        <v>0</v>
      </c>
      <c r="J143" s="244">
        <f t="shared" si="28"/>
        <v>0</v>
      </c>
      <c r="K143" s="244">
        <f t="shared" si="28"/>
        <v>0</v>
      </c>
      <c r="L143" s="244">
        <f t="shared" si="28"/>
        <v>0</v>
      </c>
      <c r="M143" s="244">
        <f t="shared" si="28"/>
        <v>0</v>
      </c>
      <c r="N143" s="244">
        <f t="shared" si="28"/>
        <v>0</v>
      </c>
      <c r="O143" s="244">
        <f t="shared" si="28"/>
        <v>0</v>
      </c>
      <c r="P143" s="244">
        <f t="shared" si="28"/>
        <v>0</v>
      </c>
      <c r="Q143" s="244">
        <f t="shared" si="28"/>
        <v>0</v>
      </c>
      <c r="R143" s="244">
        <f t="shared" si="28"/>
        <v>0</v>
      </c>
      <c r="S143" s="244">
        <f t="shared" si="28"/>
        <v>0</v>
      </c>
      <c r="T143" s="228"/>
      <c r="U143" s="22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91"/>
    </row>
    <row r="144" spans="2:67" ht="13.5" customHeight="1">
      <c r="B144" s="272"/>
      <c r="C144" s="272"/>
      <c r="D144" s="229"/>
      <c r="E144" s="231"/>
      <c r="F144" s="243"/>
      <c r="G144" s="301">
        <f t="shared" si="25"/>
        <v>0</v>
      </c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28"/>
      <c r="U144" s="22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91"/>
    </row>
    <row r="145" spans="2:67" ht="13.5" hidden="1" customHeight="1">
      <c r="B145" s="272"/>
      <c r="C145" s="272"/>
      <c r="D145" s="229"/>
      <c r="E145" s="231"/>
      <c r="F145" s="243"/>
      <c r="G145" s="301">
        <f t="shared" si="25"/>
        <v>0</v>
      </c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28"/>
      <c r="U145" s="22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91"/>
    </row>
    <row r="146" spans="2:67" ht="13.5" hidden="1" customHeight="1">
      <c r="B146" s="272"/>
      <c r="C146" s="272"/>
      <c r="D146" s="229"/>
      <c r="E146" s="231"/>
      <c r="F146" s="243"/>
      <c r="G146" s="301">
        <f t="shared" si="25"/>
        <v>0</v>
      </c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28"/>
      <c r="U146" s="22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91"/>
    </row>
    <row r="147" spans="2:67" ht="13.5" hidden="1" customHeight="1">
      <c r="B147" s="272"/>
      <c r="C147" s="272"/>
      <c r="D147" s="229"/>
      <c r="E147" s="231"/>
      <c r="F147" s="243"/>
      <c r="G147" s="301">
        <f t="shared" si="25"/>
        <v>0</v>
      </c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28"/>
      <c r="U147" s="22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91"/>
    </row>
    <row r="148" spans="2:67" ht="13.5" hidden="1" customHeight="1">
      <c r="B148" s="272"/>
      <c r="C148" s="272"/>
      <c r="D148" s="229"/>
      <c r="E148" s="231"/>
      <c r="F148" s="246"/>
      <c r="G148" s="301">
        <f t="shared" si="25"/>
        <v>0</v>
      </c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28"/>
      <c r="U148" s="22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91"/>
    </row>
    <row r="149" spans="2:67" ht="13.5" hidden="1" customHeight="1">
      <c r="B149" s="272"/>
      <c r="C149" s="272"/>
      <c r="D149" s="229"/>
      <c r="E149" s="231"/>
      <c r="F149" s="246"/>
      <c r="G149" s="301">
        <f t="shared" si="25"/>
        <v>0</v>
      </c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28"/>
      <c r="U149" s="22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91"/>
    </row>
    <row r="150" spans="2:67" ht="13.5" hidden="1" customHeight="1">
      <c r="B150" s="272"/>
      <c r="C150" s="272"/>
      <c r="D150" s="229"/>
      <c r="E150" s="231"/>
      <c r="F150" s="246"/>
      <c r="G150" s="301">
        <f t="shared" si="25"/>
        <v>0</v>
      </c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28"/>
      <c r="U150" s="22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91"/>
    </row>
    <row r="151" spans="2:67" ht="13.5" hidden="1" customHeight="1">
      <c r="B151" s="272"/>
      <c r="C151" s="272"/>
      <c r="D151" s="229"/>
      <c r="E151" s="231"/>
      <c r="F151" s="246"/>
      <c r="G151" s="301">
        <f t="shared" si="25"/>
        <v>0</v>
      </c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28"/>
      <c r="U151" s="22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91"/>
    </row>
    <row r="152" spans="2:67" ht="13.5" hidden="1" customHeight="1">
      <c r="B152" s="272"/>
      <c r="C152" s="272"/>
      <c r="D152" s="229"/>
      <c r="E152" s="231"/>
      <c r="F152" s="246"/>
      <c r="G152" s="301">
        <f t="shared" si="25"/>
        <v>0</v>
      </c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28"/>
      <c r="U152" s="22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91"/>
    </row>
    <row r="153" spans="2:67" ht="13.5" hidden="1" customHeight="1">
      <c r="B153" s="272"/>
      <c r="C153" s="272"/>
      <c r="D153" s="229"/>
      <c r="E153" s="231"/>
      <c r="F153" s="246"/>
      <c r="G153" s="301">
        <f t="shared" si="25"/>
        <v>0</v>
      </c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28"/>
      <c r="U153" s="22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91"/>
    </row>
    <row r="154" spans="2:67" ht="13.5" hidden="1" customHeight="1">
      <c r="B154" s="272"/>
      <c r="C154" s="272"/>
      <c r="D154" s="229"/>
      <c r="E154" s="231"/>
      <c r="F154" s="246"/>
      <c r="G154" s="301">
        <f t="shared" si="25"/>
        <v>0</v>
      </c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28"/>
      <c r="U154" s="22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91"/>
    </row>
    <row r="155" spans="2:67" ht="13.5" hidden="1" customHeight="1">
      <c r="B155" s="272"/>
      <c r="C155" s="272"/>
      <c r="D155" s="229"/>
      <c r="E155" s="231"/>
      <c r="F155" s="246"/>
      <c r="G155" s="301">
        <f t="shared" si="25"/>
        <v>0</v>
      </c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28"/>
      <c r="U155" s="22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91"/>
    </row>
    <row r="156" spans="2:67" ht="13.5" hidden="1" customHeight="1">
      <c r="B156" s="272"/>
      <c r="C156" s="272"/>
      <c r="D156" s="229"/>
      <c r="E156" s="231"/>
      <c r="F156" s="246"/>
      <c r="G156" s="301">
        <f t="shared" si="25"/>
        <v>0</v>
      </c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28"/>
      <c r="U156" s="22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91"/>
    </row>
    <row r="157" spans="2:67" ht="13.5" hidden="1" customHeight="1">
      <c r="B157" s="272"/>
      <c r="C157" s="272"/>
      <c r="D157" s="229"/>
      <c r="E157" s="231"/>
      <c r="F157" s="246"/>
      <c r="G157" s="301">
        <f t="shared" si="25"/>
        <v>0</v>
      </c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28"/>
      <c r="U157" s="22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91"/>
    </row>
    <row r="158" spans="2:67" ht="13.5" hidden="1" customHeight="1">
      <c r="B158" s="272"/>
      <c r="C158" s="272"/>
      <c r="D158" s="229"/>
      <c r="E158" s="231"/>
      <c r="F158" s="246"/>
      <c r="G158" s="301">
        <f t="shared" si="25"/>
        <v>0</v>
      </c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28"/>
      <c r="U158" s="22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91"/>
    </row>
    <row r="159" spans="2:67" ht="13.5" hidden="1" customHeight="1">
      <c r="B159" s="272"/>
      <c r="C159" s="272"/>
      <c r="D159" s="229"/>
      <c r="E159" s="231"/>
      <c r="F159" s="246"/>
      <c r="G159" s="301">
        <f t="shared" si="25"/>
        <v>0</v>
      </c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28"/>
      <c r="U159" s="22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91"/>
    </row>
    <row r="160" spans="2:67" ht="13.5" hidden="1" customHeight="1">
      <c r="B160" s="272"/>
      <c r="C160" s="272"/>
      <c r="D160" s="229"/>
      <c r="E160" s="231"/>
      <c r="F160" s="246"/>
      <c r="G160" s="301">
        <f t="shared" si="25"/>
        <v>0</v>
      </c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28"/>
      <c r="U160" s="22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91"/>
    </row>
    <row r="161" spans="2:67" ht="13.5" hidden="1" customHeight="1">
      <c r="B161" s="272"/>
      <c r="C161" s="272"/>
      <c r="D161" s="229"/>
      <c r="E161" s="231"/>
      <c r="F161" s="246"/>
      <c r="G161" s="301">
        <f t="shared" si="25"/>
        <v>0</v>
      </c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28"/>
      <c r="U161" s="22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91"/>
    </row>
    <row r="162" spans="2:67" ht="13.5" hidden="1" customHeight="1">
      <c r="B162" s="272"/>
      <c r="C162" s="272"/>
      <c r="D162" s="229"/>
      <c r="E162" s="231"/>
      <c r="F162" s="246"/>
      <c r="G162" s="301">
        <f t="shared" si="25"/>
        <v>0</v>
      </c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28"/>
      <c r="U162" s="22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91"/>
    </row>
    <row r="163" spans="2:67" ht="13.5" hidden="1" customHeight="1">
      <c r="B163" s="272"/>
      <c r="C163" s="272"/>
      <c r="D163" s="229"/>
      <c r="E163" s="231"/>
      <c r="F163" s="246"/>
      <c r="G163" s="301">
        <f t="shared" si="25"/>
        <v>0</v>
      </c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28"/>
      <c r="U163" s="22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91"/>
    </row>
    <row r="164" spans="2:67" ht="13.5" hidden="1" customHeight="1">
      <c r="B164" s="272"/>
      <c r="C164" s="272"/>
      <c r="D164" s="229"/>
      <c r="E164" s="231"/>
      <c r="F164" s="246"/>
      <c r="G164" s="301">
        <f t="shared" si="25"/>
        <v>0</v>
      </c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28"/>
      <c r="U164" s="22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91"/>
    </row>
    <row r="165" spans="2:67" ht="13.5" hidden="1" customHeight="1">
      <c r="B165" s="272"/>
      <c r="C165" s="272"/>
      <c r="D165" s="229"/>
      <c r="E165" s="231"/>
      <c r="F165" s="246"/>
      <c r="G165" s="301">
        <f t="shared" si="25"/>
        <v>0</v>
      </c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28"/>
      <c r="U165" s="22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91"/>
    </row>
    <row r="166" spans="2:67" ht="13.5" hidden="1" customHeight="1">
      <c r="B166" s="272"/>
      <c r="C166" s="272"/>
      <c r="D166" s="229"/>
      <c r="E166" s="231"/>
      <c r="F166" s="246"/>
      <c r="G166" s="301">
        <f t="shared" si="25"/>
        <v>0</v>
      </c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28"/>
      <c r="U166" s="22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91"/>
    </row>
    <row r="167" spans="2:67" ht="13.5" hidden="1" customHeight="1">
      <c r="B167" s="272"/>
      <c r="C167" s="272"/>
      <c r="D167" s="229"/>
      <c r="E167" s="231"/>
      <c r="F167" s="246"/>
      <c r="G167" s="301">
        <f t="shared" si="25"/>
        <v>0</v>
      </c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28"/>
      <c r="U167" s="22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91"/>
    </row>
    <row r="168" spans="2:67" ht="13.5" hidden="1" customHeight="1">
      <c r="B168" s="272"/>
      <c r="C168" s="272"/>
      <c r="D168" s="229"/>
      <c r="E168" s="231"/>
      <c r="F168" s="246"/>
      <c r="G168" s="301">
        <f t="shared" si="25"/>
        <v>0</v>
      </c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28"/>
      <c r="U168" s="22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91"/>
    </row>
    <row r="169" spans="2:67" ht="13.5" hidden="1" customHeight="1">
      <c r="B169" s="272"/>
      <c r="C169" s="272"/>
      <c r="D169" s="229"/>
      <c r="E169" s="231"/>
      <c r="F169" s="246"/>
      <c r="G169" s="301">
        <f t="shared" si="25"/>
        <v>0</v>
      </c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28"/>
      <c r="U169" s="22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91"/>
    </row>
    <row r="170" spans="2:67" ht="13.5" customHeight="1">
      <c r="B170" s="272"/>
      <c r="C170" s="272"/>
      <c r="D170" s="229"/>
      <c r="E170" s="231"/>
      <c r="F170" s="820" t="s">
        <v>397</v>
      </c>
      <c r="G170" s="302"/>
      <c r="H170" s="238"/>
      <c r="I170" s="255"/>
      <c r="J170" s="248"/>
      <c r="K170" s="164"/>
      <c r="L170" s="164"/>
      <c r="M170" s="164"/>
      <c r="N170" s="164"/>
      <c r="O170" s="249"/>
      <c r="P170" s="249"/>
      <c r="Q170" s="164"/>
      <c r="R170" s="164"/>
      <c r="S170" s="164"/>
      <c r="T170" s="157"/>
      <c r="U170" s="22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91"/>
    </row>
    <row r="171" spans="2:67" ht="13.5" customHeight="1">
      <c r="B171" s="272"/>
      <c r="C171" s="272"/>
      <c r="D171" s="229"/>
      <c r="E171" s="231"/>
      <c r="F171" s="254"/>
      <c r="G171" s="231"/>
      <c r="H171" s="232" t="str">
        <f t="shared" ref="H171:S171" si="29">H72</f>
        <v>Enero</v>
      </c>
      <c r="I171" s="232" t="str">
        <f t="shared" si="29"/>
        <v>Febrero</v>
      </c>
      <c r="J171" s="232" t="str">
        <f t="shared" si="29"/>
        <v>Marzo</v>
      </c>
      <c r="K171" s="232" t="str">
        <f t="shared" si="29"/>
        <v>Abril</v>
      </c>
      <c r="L171" s="232" t="str">
        <f t="shared" si="29"/>
        <v>Mayo</v>
      </c>
      <c r="M171" s="232" t="str">
        <f t="shared" si="29"/>
        <v>Junio</v>
      </c>
      <c r="N171" s="232" t="str">
        <f t="shared" si="29"/>
        <v>Julio</v>
      </c>
      <c r="O171" s="232" t="str">
        <f t="shared" si="29"/>
        <v>Agosto</v>
      </c>
      <c r="P171" s="232" t="str">
        <f t="shared" si="29"/>
        <v>Septiembre</v>
      </c>
      <c r="Q171" s="232" t="str">
        <f t="shared" si="29"/>
        <v>Octubre</v>
      </c>
      <c r="R171" s="232" t="str">
        <f t="shared" si="29"/>
        <v>Noviembre</v>
      </c>
      <c r="S171" s="232" t="str">
        <f t="shared" si="29"/>
        <v>Diciembre</v>
      </c>
      <c r="T171" s="157"/>
      <c r="U171" s="22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91"/>
    </row>
    <row r="172" spans="2:67" ht="17.100000000000001" customHeight="1">
      <c r="B172" s="272"/>
      <c r="C172" s="272"/>
      <c r="D172" s="229"/>
      <c r="E172" s="325" t="s">
        <v>343</v>
      </c>
      <c r="F172" s="985" t="s">
        <v>63</v>
      </c>
      <c r="G172" s="985"/>
      <c r="H172" s="303">
        <f>SUM(H174:H180)</f>
        <v>0.05</v>
      </c>
      <c r="I172" s="303">
        <f t="shared" ref="I172:S172" si="30">SUM(I174:I180)</f>
        <v>0.05</v>
      </c>
      <c r="J172" s="303">
        <f t="shared" si="30"/>
        <v>0.05</v>
      </c>
      <c r="K172" s="303">
        <f t="shared" si="30"/>
        <v>0.05</v>
      </c>
      <c r="L172" s="303">
        <f t="shared" si="30"/>
        <v>0.05</v>
      </c>
      <c r="M172" s="303">
        <f t="shared" si="30"/>
        <v>0.05</v>
      </c>
      <c r="N172" s="303">
        <f t="shared" si="30"/>
        <v>0.05</v>
      </c>
      <c r="O172" s="303">
        <f t="shared" si="30"/>
        <v>0.05</v>
      </c>
      <c r="P172" s="303">
        <f t="shared" si="30"/>
        <v>0.05</v>
      </c>
      <c r="Q172" s="303">
        <f t="shared" si="30"/>
        <v>0.05</v>
      </c>
      <c r="R172" s="303">
        <f t="shared" si="30"/>
        <v>0.05</v>
      </c>
      <c r="S172" s="304">
        <f t="shared" si="30"/>
        <v>0.05</v>
      </c>
      <c r="T172" s="228"/>
      <c r="U172" s="22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91"/>
    </row>
    <row r="173" spans="2:67" ht="13.5" customHeight="1">
      <c r="B173" s="272"/>
      <c r="C173" s="272"/>
      <c r="D173" s="229"/>
      <c r="E173" s="231"/>
      <c r="F173" s="238" t="s">
        <v>22</v>
      </c>
      <c r="G173" s="231"/>
      <c r="H173" s="238" t="s">
        <v>65</v>
      </c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27"/>
      <c r="T173" s="228"/>
      <c r="U173" s="22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91"/>
    </row>
    <row r="174" spans="2:67" ht="13.5" customHeight="1">
      <c r="B174" s="272"/>
      <c r="C174" s="272"/>
      <c r="D174" s="229"/>
      <c r="E174" s="231"/>
      <c r="F174" s="243" t="s">
        <v>83</v>
      </c>
      <c r="G174" s="231"/>
      <c r="H174" s="305">
        <v>0.05</v>
      </c>
      <c r="I174" s="305">
        <f>+H174</f>
        <v>0.05</v>
      </c>
      <c r="J174" s="305">
        <f t="shared" ref="J174:S174" si="31">+I174</f>
        <v>0.05</v>
      </c>
      <c r="K174" s="305">
        <f t="shared" si="31"/>
        <v>0.05</v>
      </c>
      <c r="L174" s="305">
        <f t="shared" si="31"/>
        <v>0.05</v>
      </c>
      <c r="M174" s="305">
        <f t="shared" si="31"/>
        <v>0.05</v>
      </c>
      <c r="N174" s="305">
        <f t="shared" si="31"/>
        <v>0.05</v>
      </c>
      <c r="O174" s="305">
        <f t="shared" si="31"/>
        <v>0.05</v>
      </c>
      <c r="P174" s="305">
        <f t="shared" si="31"/>
        <v>0.05</v>
      </c>
      <c r="Q174" s="305">
        <f t="shared" si="31"/>
        <v>0.05</v>
      </c>
      <c r="R174" s="305">
        <f t="shared" si="31"/>
        <v>0.05</v>
      </c>
      <c r="S174" s="305">
        <f t="shared" si="31"/>
        <v>0.05</v>
      </c>
      <c r="T174" s="228"/>
      <c r="U174" s="22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91"/>
    </row>
    <row r="175" spans="2:67" ht="13.5" customHeight="1">
      <c r="B175" s="272"/>
      <c r="C175" s="272"/>
      <c r="D175" s="229"/>
      <c r="E175" s="231"/>
      <c r="F175" s="243" t="s">
        <v>84</v>
      </c>
      <c r="G175" s="231"/>
      <c r="H175" s="305"/>
      <c r="I175" s="305">
        <f t="shared" ref="I175:S175" si="32">+H175</f>
        <v>0</v>
      </c>
      <c r="J175" s="305">
        <f t="shared" si="32"/>
        <v>0</v>
      </c>
      <c r="K175" s="305">
        <f t="shared" si="32"/>
        <v>0</v>
      </c>
      <c r="L175" s="305">
        <f t="shared" si="32"/>
        <v>0</v>
      </c>
      <c r="M175" s="305">
        <f t="shared" si="32"/>
        <v>0</v>
      </c>
      <c r="N175" s="305">
        <f t="shared" si="32"/>
        <v>0</v>
      </c>
      <c r="O175" s="305">
        <f t="shared" si="32"/>
        <v>0</v>
      </c>
      <c r="P175" s="305">
        <f t="shared" si="32"/>
        <v>0</v>
      </c>
      <c r="Q175" s="305">
        <f t="shared" si="32"/>
        <v>0</v>
      </c>
      <c r="R175" s="305">
        <f t="shared" si="32"/>
        <v>0</v>
      </c>
      <c r="S175" s="305">
        <f t="shared" si="32"/>
        <v>0</v>
      </c>
      <c r="T175" s="228"/>
      <c r="U175" s="223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91"/>
    </row>
    <row r="176" spans="2:67" ht="13.5" customHeight="1">
      <c r="B176" s="272"/>
      <c r="C176" s="272"/>
      <c r="D176" s="229"/>
      <c r="E176" s="231"/>
      <c r="F176" s="243"/>
      <c r="G176" s="231"/>
      <c r="H176" s="305"/>
      <c r="I176" s="305">
        <f t="shared" ref="I176:S176" si="33">+H176</f>
        <v>0</v>
      </c>
      <c r="J176" s="305">
        <f t="shared" si="33"/>
        <v>0</v>
      </c>
      <c r="K176" s="305">
        <f t="shared" si="33"/>
        <v>0</v>
      </c>
      <c r="L176" s="305">
        <f t="shared" si="33"/>
        <v>0</v>
      </c>
      <c r="M176" s="305">
        <f t="shared" si="33"/>
        <v>0</v>
      </c>
      <c r="N176" s="305">
        <f t="shared" si="33"/>
        <v>0</v>
      </c>
      <c r="O176" s="305">
        <f t="shared" si="33"/>
        <v>0</v>
      </c>
      <c r="P176" s="305">
        <f t="shared" si="33"/>
        <v>0</v>
      </c>
      <c r="Q176" s="305">
        <f t="shared" si="33"/>
        <v>0</v>
      </c>
      <c r="R176" s="305">
        <f t="shared" si="33"/>
        <v>0</v>
      </c>
      <c r="S176" s="305">
        <f t="shared" si="33"/>
        <v>0</v>
      </c>
      <c r="T176" s="228"/>
      <c r="U176" s="223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91"/>
    </row>
    <row r="177" spans="2:67" ht="13.5" hidden="1" customHeight="1">
      <c r="B177" s="272"/>
      <c r="C177" s="272"/>
      <c r="D177" s="229"/>
      <c r="E177" s="231"/>
      <c r="F177" s="243"/>
      <c r="G177" s="231"/>
      <c r="H177" s="305"/>
      <c r="I177" s="305">
        <f t="shared" ref="I177:S177" si="34">+H177</f>
        <v>0</v>
      </c>
      <c r="J177" s="305">
        <f t="shared" si="34"/>
        <v>0</v>
      </c>
      <c r="K177" s="305">
        <f t="shared" si="34"/>
        <v>0</v>
      </c>
      <c r="L177" s="305">
        <f t="shared" si="34"/>
        <v>0</v>
      </c>
      <c r="M177" s="305">
        <f t="shared" si="34"/>
        <v>0</v>
      </c>
      <c r="N177" s="305">
        <f t="shared" si="34"/>
        <v>0</v>
      </c>
      <c r="O177" s="305">
        <f t="shared" si="34"/>
        <v>0</v>
      </c>
      <c r="P177" s="305">
        <f t="shared" si="34"/>
        <v>0</v>
      </c>
      <c r="Q177" s="305">
        <f t="shared" si="34"/>
        <v>0</v>
      </c>
      <c r="R177" s="305">
        <f t="shared" si="34"/>
        <v>0</v>
      </c>
      <c r="S177" s="305">
        <f t="shared" si="34"/>
        <v>0</v>
      </c>
      <c r="T177" s="228"/>
      <c r="U177" s="223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91"/>
    </row>
    <row r="178" spans="2:67" ht="13.5" hidden="1" customHeight="1">
      <c r="B178" s="272"/>
      <c r="C178" s="272"/>
      <c r="D178" s="229"/>
      <c r="E178" s="231"/>
      <c r="F178" s="243"/>
      <c r="G178" s="231"/>
      <c r="H178" s="305"/>
      <c r="I178" s="305">
        <f t="shared" ref="I178:S178" si="35">+H178</f>
        <v>0</v>
      </c>
      <c r="J178" s="305">
        <f t="shared" si="35"/>
        <v>0</v>
      </c>
      <c r="K178" s="305">
        <f t="shared" si="35"/>
        <v>0</v>
      </c>
      <c r="L178" s="305">
        <f t="shared" si="35"/>
        <v>0</v>
      </c>
      <c r="M178" s="305">
        <f t="shared" si="35"/>
        <v>0</v>
      </c>
      <c r="N178" s="305">
        <f t="shared" si="35"/>
        <v>0</v>
      </c>
      <c r="O178" s="305">
        <f t="shared" si="35"/>
        <v>0</v>
      </c>
      <c r="P178" s="305">
        <f t="shared" si="35"/>
        <v>0</v>
      </c>
      <c r="Q178" s="305">
        <f t="shared" si="35"/>
        <v>0</v>
      </c>
      <c r="R178" s="305">
        <f t="shared" si="35"/>
        <v>0</v>
      </c>
      <c r="S178" s="305">
        <f t="shared" si="35"/>
        <v>0</v>
      </c>
      <c r="T178" s="228"/>
      <c r="U178" s="223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91"/>
    </row>
    <row r="179" spans="2:67" ht="13.5" hidden="1" customHeight="1">
      <c r="B179" s="272"/>
      <c r="C179" s="272"/>
      <c r="D179" s="229"/>
      <c r="E179" s="231"/>
      <c r="F179" s="243"/>
      <c r="G179" s="231"/>
      <c r="H179" s="305"/>
      <c r="I179" s="305">
        <f t="shared" ref="I179:S179" si="36">+H179</f>
        <v>0</v>
      </c>
      <c r="J179" s="305">
        <f t="shared" si="36"/>
        <v>0</v>
      </c>
      <c r="K179" s="305">
        <f t="shared" si="36"/>
        <v>0</v>
      </c>
      <c r="L179" s="305">
        <f t="shared" si="36"/>
        <v>0</v>
      </c>
      <c r="M179" s="305">
        <f t="shared" si="36"/>
        <v>0</v>
      </c>
      <c r="N179" s="305">
        <f t="shared" si="36"/>
        <v>0</v>
      </c>
      <c r="O179" s="305">
        <f t="shared" si="36"/>
        <v>0</v>
      </c>
      <c r="P179" s="305">
        <f t="shared" si="36"/>
        <v>0</v>
      </c>
      <c r="Q179" s="305">
        <f t="shared" si="36"/>
        <v>0</v>
      </c>
      <c r="R179" s="305">
        <f t="shared" si="36"/>
        <v>0</v>
      </c>
      <c r="S179" s="305">
        <f t="shared" si="36"/>
        <v>0</v>
      </c>
      <c r="T179" s="228"/>
      <c r="U179" s="223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91"/>
    </row>
    <row r="180" spans="2:67" ht="13.5" hidden="1" customHeight="1">
      <c r="B180" s="272"/>
      <c r="C180" s="272"/>
      <c r="D180" s="229"/>
      <c r="E180" s="231"/>
      <c r="F180" s="243"/>
      <c r="G180" s="231"/>
      <c r="H180" s="305"/>
      <c r="I180" s="305">
        <f t="shared" ref="I180:S180" si="37">+H180</f>
        <v>0</v>
      </c>
      <c r="J180" s="305">
        <f t="shared" si="37"/>
        <v>0</v>
      </c>
      <c r="K180" s="305">
        <f t="shared" si="37"/>
        <v>0</v>
      </c>
      <c r="L180" s="305">
        <f t="shared" si="37"/>
        <v>0</v>
      </c>
      <c r="M180" s="305">
        <f t="shared" si="37"/>
        <v>0</v>
      </c>
      <c r="N180" s="305">
        <f t="shared" si="37"/>
        <v>0</v>
      </c>
      <c r="O180" s="305">
        <f t="shared" si="37"/>
        <v>0</v>
      </c>
      <c r="P180" s="305">
        <f t="shared" si="37"/>
        <v>0</v>
      </c>
      <c r="Q180" s="305">
        <f t="shared" si="37"/>
        <v>0</v>
      </c>
      <c r="R180" s="305">
        <f t="shared" si="37"/>
        <v>0</v>
      </c>
      <c r="S180" s="305">
        <f t="shared" si="37"/>
        <v>0</v>
      </c>
      <c r="T180" s="228"/>
      <c r="U180" s="223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91"/>
    </row>
    <row r="181" spans="2:67" ht="13.5" customHeight="1">
      <c r="B181" s="272"/>
      <c r="C181" s="272"/>
      <c r="D181" s="229"/>
      <c r="E181" s="231"/>
      <c r="F181" s="820" t="s">
        <v>397</v>
      </c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27"/>
      <c r="T181" s="228"/>
      <c r="U181" s="223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91"/>
    </row>
    <row r="182" spans="2:67" ht="13.5" customHeight="1">
      <c r="B182" s="272"/>
      <c r="C182" s="272"/>
      <c r="D182" s="229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27"/>
      <c r="T182" s="228"/>
      <c r="U182" s="223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91"/>
    </row>
    <row r="183" spans="2:67" ht="19.5" customHeight="1">
      <c r="B183" s="272"/>
      <c r="C183" s="272"/>
      <c r="D183" s="229"/>
      <c r="E183" s="290">
        <v>4</v>
      </c>
      <c r="F183" s="984" t="s">
        <v>86</v>
      </c>
      <c r="G183" s="984"/>
      <c r="H183" s="984"/>
      <c r="I183" s="291" t="s">
        <v>394</v>
      </c>
      <c r="J183" s="231"/>
      <c r="K183" s="231"/>
      <c r="L183" s="231"/>
      <c r="M183" s="231"/>
      <c r="N183" s="231"/>
      <c r="O183" s="231"/>
      <c r="P183" s="231"/>
      <c r="Q183" s="231"/>
      <c r="R183" s="231"/>
      <c r="S183" s="227"/>
      <c r="T183" s="228"/>
      <c r="U183" s="223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91"/>
    </row>
    <row r="184" spans="2:67" ht="13.5" customHeight="1">
      <c r="B184" s="272"/>
      <c r="C184" s="272"/>
      <c r="D184" s="229"/>
      <c r="E184" s="231"/>
      <c r="F184" s="29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27"/>
      <c r="T184" s="228"/>
      <c r="U184" s="223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91"/>
    </row>
    <row r="185" spans="2:67" ht="13.5" customHeight="1">
      <c r="B185" s="272"/>
      <c r="C185" s="272"/>
      <c r="D185" s="229"/>
      <c r="E185" s="231"/>
      <c r="F185" s="231"/>
      <c r="G185" s="231"/>
      <c r="H185" s="232" t="str">
        <f t="shared" ref="H185:S185" si="38">H171</f>
        <v>Enero</v>
      </c>
      <c r="I185" s="232" t="str">
        <f t="shared" si="38"/>
        <v>Febrero</v>
      </c>
      <c r="J185" s="232" t="str">
        <f t="shared" si="38"/>
        <v>Marzo</v>
      </c>
      <c r="K185" s="232" t="str">
        <f t="shared" si="38"/>
        <v>Abril</v>
      </c>
      <c r="L185" s="232" t="str">
        <f t="shared" si="38"/>
        <v>Mayo</v>
      </c>
      <c r="M185" s="232" t="str">
        <f t="shared" si="38"/>
        <v>Junio</v>
      </c>
      <c r="N185" s="232" t="str">
        <f t="shared" si="38"/>
        <v>Julio</v>
      </c>
      <c r="O185" s="232" t="str">
        <f t="shared" si="38"/>
        <v>Agosto</v>
      </c>
      <c r="P185" s="232" t="str">
        <f t="shared" si="38"/>
        <v>Septiembre</v>
      </c>
      <c r="Q185" s="232" t="str">
        <f t="shared" si="38"/>
        <v>Octubre</v>
      </c>
      <c r="R185" s="232" t="str">
        <f t="shared" si="38"/>
        <v>Noviembre</v>
      </c>
      <c r="S185" s="232" t="str">
        <f t="shared" si="38"/>
        <v>Diciembre</v>
      </c>
      <c r="T185" s="318"/>
      <c r="U185" s="223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91"/>
    </row>
    <row r="186" spans="2:67" ht="17.100000000000001" customHeight="1">
      <c r="B186" s="272"/>
      <c r="C186" s="272"/>
      <c r="D186" s="229"/>
      <c r="E186" s="231"/>
      <c r="F186" s="976" t="s">
        <v>109</v>
      </c>
      <c r="G186" s="978"/>
      <c r="H186" s="299">
        <f>+H189+H196+H203+H210+H217+H224+H231+H238+H245+H252+H259</f>
        <v>2050</v>
      </c>
      <c r="I186" s="235">
        <f t="shared" ref="I186:S186" si="39">+I189+I196+I203+I210+I217+I224+I231+I238+I245+I252+I259</f>
        <v>2050</v>
      </c>
      <c r="J186" s="235">
        <f t="shared" si="39"/>
        <v>2050</v>
      </c>
      <c r="K186" s="235">
        <f t="shared" si="39"/>
        <v>2050</v>
      </c>
      <c r="L186" s="235">
        <f t="shared" si="39"/>
        <v>2050</v>
      </c>
      <c r="M186" s="235">
        <f t="shared" si="39"/>
        <v>2050</v>
      </c>
      <c r="N186" s="235">
        <f t="shared" si="39"/>
        <v>2050</v>
      </c>
      <c r="O186" s="235">
        <f t="shared" si="39"/>
        <v>2050</v>
      </c>
      <c r="P186" s="235">
        <f t="shared" si="39"/>
        <v>2050</v>
      </c>
      <c r="Q186" s="235">
        <f t="shared" si="39"/>
        <v>2050</v>
      </c>
      <c r="R186" s="235">
        <f t="shared" si="39"/>
        <v>2050</v>
      </c>
      <c r="S186" s="300">
        <f t="shared" si="39"/>
        <v>2050</v>
      </c>
      <c r="T186" s="228"/>
      <c r="U186" s="223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91"/>
    </row>
    <row r="187" spans="2:67" ht="13.5" customHeight="1">
      <c r="B187" s="272"/>
      <c r="C187" s="272"/>
      <c r="D187" s="229"/>
      <c r="E187" s="231"/>
      <c r="F187" s="238" t="s">
        <v>106</v>
      </c>
      <c r="G187" s="326"/>
      <c r="H187" s="238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319"/>
      <c r="U187" s="223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91"/>
    </row>
    <row r="188" spans="2:67" ht="13.5" customHeight="1">
      <c r="B188" s="272"/>
      <c r="C188" s="272"/>
      <c r="D188" s="229"/>
      <c r="E188" s="231"/>
      <c r="F188" s="238"/>
      <c r="G188" s="307">
        <f>SUM(H186:S186)</f>
        <v>24600</v>
      </c>
      <c r="H188" s="238" t="s">
        <v>61</v>
      </c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319"/>
      <c r="U188" s="223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91"/>
    </row>
    <row r="189" spans="2:67" ht="17.100000000000001" customHeight="1">
      <c r="B189" s="272"/>
      <c r="C189" s="272"/>
      <c r="D189" s="229"/>
      <c r="E189" s="231"/>
      <c r="F189" s="308" t="s">
        <v>88</v>
      </c>
      <c r="G189" s="301">
        <f>SUM(G190:G195)</f>
        <v>9600</v>
      </c>
      <c r="H189" s="309">
        <f>SUM(H190:H195)</f>
        <v>800</v>
      </c>
      <c r="I189" s="309">
        <f t="shared" ref="I189:S189" si="40">SUM(I190:I195)</f>
        <v>800</v>
      </c>
      <c r="J189" s="309">
        <f t="shared" si="40"/>
        <v>800</v>
      </c>
      <c r="K189" s="309">
        <f t="shared" si="40"/>
        <v>800</v>
      </c>
      <c r="L189" s="309">
        <f t="shared" si="40"/>
        <v>800</v>
      </c>
      <c r="M189" s="309">
        <f t="shared" si="40"/>
        <v>800</v>
      </c>
      <c r="N189" s="309">
        <f t="shared" si="40"/>
        <v>800</v>
      </c>
      <c r="O189" s="309">
        <f t="shared" si="40"/>
        <v>800</v>
      </c>
      <c r="P189" s="309">
        <f t="shared" si="40"/>
        <v>800</v>
      </c>
      <c r="Q189" s="309">
        <f t="shared" si="40"/>
        <v>800</v>
      </c>
      <c r="R189" s="309">
        <f t="shared" si="40"/>
        <v>800</v>
      </c>
      <c r="S189" s="309">
        <f t="shared" si="40"/>
        <v>800</v>
      </c>
      <c r="T189" s="228"/>
      <c r="U189" s="22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91"/>
    </row>
    <row r="190" spans="2:67" ht="13.5" customHeight="1">
      <c r="B190" s="272"/>
      <c r="C190" s="272"/>
      <c r="D190" s="229"/>
      <c r="E190" s="231"/>
      <c r="F190" s="243" t="s">
        <v>89</v>
      </c>
      <c r="G190" s="301">
        <f t="shared" ref="G190:G195" si="41">SUM(H190:S190)</f>
        <v>9600</v>
      </c>
      <c r="H190" s="244">
        <v>800</v>
      </c>
      <c r="I190" s="244">
        <f>+H190</f>
        <v>800</v>
      </c>
      <c r="J190" s="244">
        <f t="shared" ref="J190:S190" si="42">+I190</f>
        <v>800</v>
      </c>
      <c r="K190" s="244">
        <f t="shared" si="42"/>
        <v>800</v>
      </c>
      <c r="L190" s="244">
        <f t="shared" si="42"/>
        <v>800</v>
      </c>
      <c r="M190" s="244">
        <f t="shared" si="42"/>
        <v>800</v>
      </c>
      <c r="N190" s="244">
        <f t="shared" si="42"/>
        <v>800</v>
      </c>
      <c r="O190" s="244">
        <f t="shared" si="42"/>
        <v>800</v>
      </c>
      <c r="P190" s="244">
        <f t="shared" si="42"/>
        <v>800</v>
      </c>
      <c r="Q190" s="244">
        <f t="shared" si="42"/>
        <v>800</v>
      </c>
      <c r="R190" s="244">
        <f t="shared" si="42"/>
        <v>800</v>
      </c>
      <c r="S190" s="244">
        <f t="shared" si="42"/>
        <v>800</v>
      </c>
      <c r="T190" s="228"/>
      <c r="U190" s="223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91"/>
    </row>
    <row r="191" spans="2:67" ht="13.5" customHeight="1">
      <c r="B191" s="272"/>
      <c r="C191" s="272"/>
      <c r="D191" s="229"/>
      <c r="E191" s="231"/>
      <c r="F191" s="243" t="s">
        <v>90</v>
      </c>
      <c r="G191" s="301">
        <f t="shared" si="41"/>
        <v>0</v>
      </c>
      <c r="H191" s="244"/>
      <c r="I191" s="244">
        <f t="shared" ref="I191:S191" si="43">+H191</f>
        <v>0</v>
      </c>
      <c r="J191" s="244">
        <f t="shared" si="43"/>
        <v>0</v>
      </c>
      <c r="K191" s="244">
        <f t="shared" si="43"/>
        <v>0</v>
      </c>
      <c r="L191" s="244">
        <f t="shared" si="43"/>
        <v>0</v>
      </c>
      <c r="M191" s="244">
        <f t="shared" si="43"/>
        <v>0</v>
      </c>
      <c r="N191" s="244">
        <f t="shared" si="43"/>
        <v>0</v>
      </c>
      <c r="O191" s="244">
        <f t="shared" si="43"/>
        <v>0</v>
      </c>
      <c r="P191" s="244">
        <f t="shared" si="43"/>
        <v>0</v>
      </c>
      <c r="Q191" s="244">
        <f t="shared" si="43"/>
        <v>0</v>
      </c>
      <c r="R191" s="244">
        <f t="shared" si="43"/>
        <v>0</v>
      </c>
      <c r="S191" s="244">
        <f t="shared" si="43"/>
        <v>0</v>
      </c>
      <c r="T191" s="228"/>
      <c r="U191" s="223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91"/>
    </row>
    <row r="192" spans="2:67" ht="13.5" hidden="1" customHeight="1">
      <c r="B192" s="272"/>
      <c r="C192" s="272"/>
      <c r="D192" s="229"/>
      <c r="E192" s="231"/>
      <c r="F192" s="243"/>
      <c r="G192" s="301">
        <f t="shared" si="41"/>
        <v>0</v>
      </c>
      <c r="H192" s="244"/>
      <c r="I192" s="244">
        <f t="shared" ref="I192:S192" si="44">+H192</f>
        <v>0</v>
      </c>
      <c r="J192" s="244">
        <f t="shared" si="44"/>
        <v>0</v>
      </c>
      <c r="K192" s="244">
        <f t="shared" si="44"/>
        <v>0</v>
      </c>
      <c r="L192" s="244">
        <f t="shared" si="44"/>
        <v>0</v>
      </c>
      <c r="M192" s="244">
        <f t="shared" si="44"/>
        <v>0</v>
      </c>
      <c r="N192" s="244">
        <f t="shared" si="44"/>
        <v>0</v>
      </c>
      <c r="O192" s="244">
        <f t="shared" si="44"/>
        <v>0</v>
      </c>
      <c r="P192" s="244">
        <f t="shared" si="44"/>
        <v>0</v>
      </c>
      <c r="Q192" s="244">
        <f t="shared" si="44"/>
        <v>0</v>
      </c>
      <c r="R192" s="244">
        <f t="shared" si="44"/>
        <v>0</v>
      </c>
      <c r="S192" s="244">
        <f t="shared" si="44"/>
        <v>0</v>
      </c>
      <c r="T192" s="228"/>
      <c r="U192" s="223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91"/>
    </row>
    <row r="193" spans="2:67" ht="13.5" hidden="1" customHeight="1">
      <c r="B193" s="272"/>
      <c r="C193" s="272"/>
      <c r="D193" s="229"/>
      <c r="E193" s="231"/>
      <c r="F193" s="243"/>
      <c r="G193" s="301">
        <f t="shared" si="41"/>
        <v>0</v>
      </c>
      <c r="H193" s="244"/>
      <c r="I193" s="244">
        <f t="shared" ref="I193:S193" si="45">+H193</f>
        <v>0</v>
      </c>
      <c r="J193" s="244">
        <f t="shared" si="45"/>
        <v>0</v>
      </c>
      <c r="K193" s="244">
        <f t="shared" si="45"/>
        <v>0</v>
      </c>
      <c r="L193" s="244">
        <f t="shared" si="45"/>
        <v>0</v>
      </c>
      <c r="M193" s="244">
        <f t="shared" si="45"/>
        <v>0</v>
      </c>
      <c r="N193" s="244">
        <f t="shared" si="45"/>
        <v>0</v>
      </c>
      <c r="O193" s="244">
        <f t="shared" si="45"/>
        <v>0</v>
      </c>
      <c r="P193" s="244">
        <f t="shared" si="45"/>
        <v>0</v>
      </c>
      <c r="Q193" s="244">
        <f t="shared" si="45"/>
        <v>0</v>
      </c>
      <c r="R193" s="244">
        <f t="shared" si="45"/>
        <v>0</v>
      </c>
      <c r="S193" s="244">
        <f t="shared" si="45"/>
        <v>0</v>
      </c>
      <c r="T193" s="228"/>
      <c r="U193" s="223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91"/>
    </row>
    <row r="194" spans="2:67" ht="13.5" hidden="1" customHeight="1">
      <c r="B194" s="272"/>
      <c r="C194" s="272"/>
      <c r="D194" s="229"/>
      <c r="E194" s="231"/>
      <c r="F194" s="243"/>
      <c r="G194" s="301">
        <f t="shared" si="41"/>
        <v>0</v>
      </c>
      <c r="H194" s="244"/>
      <c r="I194" s="244">
        <f t="shared" ref="I194:S194" si="46">+H194</f>
        <v>0</v>
      </c>
      <c r="J194" s="244">
        <f t="shared" si="46"/>
        <v>0</v>
      </c>
      <c r="K194" s="244">
        <f t="shared" si="46"/>
        <v>0</v>
      </c>
      <c r="L194" s="244">
        <f t="shared" si="46"/>
        <v>0</v>
      </c>
      <c r="M194" s="244">
        <f t="shared" si="46"/>
        <v>0</v>
      </c>
      <c r="N194" s="244">
        <f t="shared" si="46"/>
        <v>0</v>
      </c>
      <c r="O194" s="244">
        <f t="shared" si="46"/>
        <v>0</v>
      </c>
      <c r="P194" s="244">
        <f t="shared" si="46"/>
        <v>0</v>
      </c>
      <c r="Q194" s="244">
        <f t="shared" si="46"/>
        <v>0</v>
      </c>
      <c r="R194" s="244">
        <f t="shared" si="46"/>
        <v>0</v>
      </c>
      <c r="S194" s="244">
        <f t="shared" si="46"/>
        <v>0</v>
      </c>
      <c r="T194" s="228"/>
      <c r="U194" s="223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91"/>
    </row>
    <row r="195" spans="2:67" ht="13.5" hidden="1" customHeight="1">
      <c r="B195" s="272"/>
      <c r="C195" s="272"/>
      <c r="D195" s="229"/>
      <c r="E195" s="231"/>
      <c r="F195" s="243"/>
      <c r="G195" s="301">
        <f t="shared" si="41"/>
        <v>0</v>
      </c>
      <c r="H195" s="244"/>
      <c r="I195" s="244">
        <f t="shared" ref="I195:S195" si="47">+H195</f>
        <v>0</v>
      </c>
      <c r="J195" s="244">
        <f t="shared" si="47"/>
        <v>0</v>
      </c>
      <c r="K195" s="244">
        <f t="shared" si="47"/>
        <v>0</v>
      </c>
      <c r="L195" s="244">
        <f t="shared" si="47"/>
        <v>0</v>
      </c>
      <c r="M195" s="244">
        <f t="shared" si="47"/>
        <v>0</v>
      </c>
      <c r="N195" s="244">
        <f t="shared" si="47"/>
        <v>0</v>
      </c>
      <c r="O195" s="244">
        <f t="shared" si="47"/>
        <v>0</v>
      </c>
      <c r="P195" s="244">
        <f t="shared" si="47"/>
        <v>0</v>
      </c>
      <c r="Q195" s="244">
        <f t="shared" si="47"/>
        <v>0</v>
      </c>
      <c r="R195" s="244">
        <f t="shared" si="47"/>
        <v>0</v>
      </c>
      <c r="S195" s="244">
        <f t="shared" si="47"/>
        <v>0</v>
      </c>
      <c r="T195" s="228"/>
      <c r="U195" s="223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91"/>
    </row>
    <row r="196" spans="2:67" ht="13.5" customHeight="1">
      <c r="B196" s="272"/>
      <c r="C196" s="272"/>
      <c r="D196" s="229"/>
      <c r="E196" s="231"/>
      <c r="F196" s="308" t="s">
        <v>91</v>
      </c>
      <c r="G196" s="301">
        <f t="shared" ref="G196:S196" si="48">SUM(G197:G202)</f>
        <v>1800</v>
      </c>
      <c r="H196" s="309">
        <f t="shared" si="48"/>
        <v>150</v>
      </c>
      <c r="I196" s="309">
        <f t="shared" si="48"/>
        <v>150</v>
      </c>
      <c r="J196" s="309">
        <f t="shared" si="48"/>
        <v>150</v>
      </c>
      <c r="K196" s="309">
        <f t="shared" si="48"/>
        <v>150</v>
      </c>
      <c r="L196" s="309">
        <f t="shared" si="48"/>
        <v>150</v>
      </c>
      <c r="M196" s="309">
        <f t="shared" si="48"/>
        <v>150</v>
      </c>
      <c r="N196" s="309">
        <f t="shared" si="48"/>
        <v>150</v>
      </c>
      <c r="O196" s="309">
        <f t="shared" si="48"/>
        <v>150</v>
      </c>
      <c r="P196" s="309">
        <f t="shared" si="48"/>
        <v>150</v>
      </c>
      <c r="Q196" s="309">
        <f t="shared" si="48"/>
        <v>150</v>
      </c>
      <c r="R196" s="309">
        <f t="shared" si="48"/>
        <v>150</v>
      </c>
      <c r="S196" s="309">
        <f t="shared" si="48"/>
        <v>150</v>
      </c>
      <c r="T196" s="228"/>
      <c r="U196" s="223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91"/>
    </row>
    <row r="197" spans="2:67" ht="13.5" customHeight="1">
      <c r="B197" s="272"/>
      <c r="C197" s="272"/>
      <c r="D197" s="229"/>
      <c r="E197" s="231"/>
      <c r="F197" s="243" t="s">
        <v>92</v>
      </c>
      <c r="G197" s="301">
        <f t="shared" ref="G197:G202" si="49">SUM(H197:S197)</f>
        <v>1800</v>
      </c>
      <c r="H197" s="244">
        <v>150</v>
      </c>
      <c r="I197" s="244">
        <f>+H197</f>
        <v>150</v>
      </c>
      <c r="J197" s="244">
        <f t="shared" ref="J197:S197" si="50">+I197</f>
        <v>150</v>
      </c>
      <c r="K197" s="244">
        <f t="shared" si="50"/>
        <v>150</v>
      </c>
      <c r="L197" s="244">
        <f t="shared" si="50"/>
        <v>150</v>
      </c>
      <c r="M197" s="244">
        <f t="shared" si="50"/>
        <v>150</v>
      </c>
      <c r="N197" s="244">
        <f t="shared" si="50"/>
        <v>150</v>
      </c>
      <c r="O197" s="244">
        <f t="shared" si="50"/>
        <v>150</v>
      </c>
      <c r="P197" s="244">
        <f t="shared" si="50"/>
        <v>150</v>
      </c>
      <c r="Q197" s="244">
        <f t="shared" si="50"/>
        <v>150</v>
      </c>
      <c r="R197" s="244">
        <f t="shared" si="50"/>
        <v>150</v>
      </c>
      <c r="S197" s="244">
        <f t="shared" si="50"/>
        <v>150</v>
      </c>
      <c r="T197" s="228"/>
      <c r="U197" s="223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91"/>
    </row>
    <row r="198" spans="2:67" ht="13.5" customHeight="1">
      <c r="B198" s="272"/>
      <c r="C198" s="272"/>
      <c r="D198" s="229"/>
      <c r="E198" s="231"/>
      <c r="F198" s="243" t="s">
        <v>93</v>
      </c>
      <c r="G198" s="301">
        <f t="shared" si="49"/>
        <v>0</v>
      </c>
      <c r="H198" s="244"/>
      <c r="I198" s="244">
        <f t="shared" ref="I198:S198" si="51">+H198</f>
        <v>0</v>
      </c>
      <c r="J198" s="244">
        <f t="shared" si="51"/>
        <v>0</v>
      </c>
      <c r="K198" s="244">
        <f t="shared" si="51"/>
        <v>0</v>
      </c>
      <c r="L198" s="244">
        <f t="shared" si="51"/>
        <v>0</v>
      </c>
      <c r="M198" s="244">
        <f t="shared" si="51"/>
        <v>0</v>
      </c>
      <c r="N198" s="244">
        <f t="shared" si="51"/>
        <v>0</v>
      </c>
      <c r="O198" s="244">
        <f t="shared" si="51"/>
        <v>0</v>
      </c>
      <c r="P198" s="244">
        <f t="shared" si="51"/>
        <v>0</v>
      </c>
      <c r="Q198" s="244">
        <f t="shared" si="51"/>
        <v>0</v>
      </c>
      <c r="R198" s="244">
        <f t="shared" si="51"/>
        <v>0</v>
      </c>
      <c r="S198" s="244">
        <f t="shared" si="51"/>
        <v>0</v>
      </c>
      <c r="T198" s="228"/>
      <c r="U198" s="223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91"/>
    </row>
    <row r="199" spans="2:67" ht="13.5" customHeight="1">
      <c r="B199" s="272"/>
      <c r="C199" s="272"/>
      <c r="D199" s="229"/>
      <c r="E199" s="231"/>
      <c r="F199" s="243" t="s">
        <v>97</v>
      </c>
      <c r="G199" s="301">
        <f t="shared" si="49"/>
        <v>0</v>
      </c>
      <c r="H199" s="244"/>
      <c r="I199" s="244">
        <f t="shared" ref="I199:S199" si="52">+H199</f>
        <v>0</v>
      </c>
      <c r="J199" s="244">
        <f t="shared" si="52"/>
        <v>0</v>
      </c>
      <c r="K199" s="244">
        <f t="shared" si="52"/>
        <v>0</v>
      </c>
      <c r="L199" s="244">
        <f t="shared" si="52"/>
        <v>0</v>
      </c>
      <c r="M199" s="244">
        <f t="shared" si="52"/>
        <v>0</v>
      </c>
      <c r="N199" s="244">
        <f t="shared" si="52"/>
        <v>0</v>
      </c>
      <c r="O199" s="244">
        <f t="shared" si="52"/>
        <v>0</v>
      </c>
      <c r="P199" s="244">
        <f t="shared" si="52"/>
        <v>0</v>
      </c>
      <c r="Q199" s="244">
        <f t="shared" si="52"/>
        <v>0</v>
      </c>
      <c r="R199" s="244">
        <f t="shared" si="52"/>
        <v>0</v>
      </c>
      <c r="S199" s="244">
        <f t="shared" si="52"/>
        <v>0</v>
      </c>
      <c r="T199" s="228"/>
      <c r="U199" s="22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91"/>
    </row>
    <row r="200" spans="2:67" ht="13.5" customHeight="1">
      <c r="B200" s="272"/>
      <c r="C200" s="272"/>
      <c r="D200" s="229"/>
      <c r="E200" s="231"/>
      <c r="F200" s="243" t="s">
        <v>98</v>
      </c>
      <c r="G200" s="301">
        <f t="shared" si="49"/>
        <v>0</v>
      </c>
      <c r="H200" s="244"/>
      <c r="I200" s="244">
        <f t="shared" ref="I200:S200" si="53">+H200</f>
        <v>0</v>
      </c>
      <c r="J200" s="244">
        <f t="shared" si="53"/>
        <v>0</v>
      </c>
      <c r="K200" s="244">
        <f t="shared" si="53"/>
        <v>0</v>
      </c>
      <c r="L200" s="244">
        <f t="shared" si="53"/>
        <v>0</v>
      </c>
      <c r="M200" s="244">
        <f t="shared" si="53"/>
        <v>0</v>
      </c>
      <c r="N200" s="244">
        <f t="shared" si="53"/>
        <v>0</v>
      </c>
      <c r="O200" s="244">
        <f t="shared" si="53"/>
        <v>0</v>
      </c>
      <c r="P200" s="244">
        <f t="shared" si="53"/>
        <v>0</v>
      </c>
      <c r="Q200" s="244">
        <f t="shared" si="53"/>
        <v>0</v>
      </c>
      <c r="R200" s="244">
        <f t="shared" si="53"/>
        <v>0</v>
      </c>
      <c r="S200" s="244">
        <f t="shared" si="53"/>
        <v>0</v>
      </c>
      <c r="T200" s="228"/>
      <c r="U200" s="223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91"/>
    </row>
    <row r="201" spans="2:67" ht="13.5" customHeight="1">
      <c r="B201" s="272"/>
      <c r="C201" s="272"/>
      <c r="D201" s="229"/>
      <c r="E201" s="231"/>
      <c r="F201" s="243" t="s">
        <v>351</v>
      </c>
      <c r="G201" s="301">
        <f t="shared" si="49"/>
        <v>0</v>
      </c>
      <c r="H201" s="244"/>
      <c r="I201" s="244">
        <f t="shared" ref="I201:S201" si="54">+H201</f>
        <v>0</v>
      </c>
      <c r="J201" s="244">
        <f t="shared" si="54"/>
        <v>0</v>
      </c>
      <c r="K201" s="244">
        <f t="shared" si="54"/>
        <v>0</v>
      </c>
      <c r="L201" s="244">
        <f t="shared" si="54"/>
        <v>0</v>
      </c>
      <c r="M201" s="244">
        <f t="shared" si="54"/>
        <v>0</v>
      </c>
      <c r="N201" s="244">
        <f t="shared" si="54"/>
        <v>0</v>
      </c>
      <c r="O201" s="244">
        <f t="shared" si="54"/>
        <v>0</v>
      </c>
      <c r="P201" s="244">
        <f t="shared" si="54"/>
        <v>0</v>
      </c>
      <c r="Q201" s="244">
        <f t="shared" si="54"/>
        <v>0</v>
      </c>
      <c r="R201" s="244">
        <f t="shared" si="54"/>
        <v>0</v>
      </c>
      <c r="S201" s="244">
        <f t="shared" si="54"/>
        <v>0</v>
      </c>
      <c r="T201" s="228"/>
      <c r="U201" s="223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91"/>
    </row>
    <row r="202" spans="2:67" ht="13.5" hidden="1" customHeight="1">
      <c r="B202" s="272"/>
      <c r="C202" s="272"/>
      <c r="D202" s="229"/>
      <c r="E202" s="231"/>
      <c r="F202" s="243"/>
      <c r="G202" s="301">
        <f t="shared" si="49"/>
        <v>0</v>
      </c>
      <c r="H202" s="244"/>
      <c r="I202" s="244">
        <f t="shared" ref="I202:S202" si="55">+H202</f>
        <v>0</v>
      </c>
      <c r="J202" s="244">
        <f t="shared" si="55"/>
        <v>0</v>
      </c>
      <c r="K202" s="244">
        <f t="shared" si="55"/>
        <v>0</v>
      </c>
      <c r="L202" s="244">
        <f t="shared" si="55"/>
        <v>0</v>
      </c>
      <c r="M202" s="244">
        <f t="shared" si="55"/>
        <v>0</v>
      </c>
      <c r="N202" s="244">
        <f t="shared" si="55"/>
        <v>0</v>
      </c>
      <c r="O202" s="244">
        <f t="shared" si="55"/>
        <v>0</v>
      </c>
      <c r="P202" s="244">
        <f t="shared" si="55"/>
        <v>0</v>
      </c>
      <c r="Q202" s="244">
        <f t="shared" si="55"/>
        <v>0</v>
      </c>
      <c r="R202" s="244">
        <f t="shared" si="55"/>
        <v>0</v>
      </c>
      <c r="S202" s="244">
        <f t="shared" si="55"/>
        <v>0</v>
      </c>
      <c r="T202" s="228"/>
      <c r="U202" s="223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91"/>
    </row>
    <row r="203" spans="2:67" ht="17.100000000000001" customHeight="1">
      <c r="B203" s="272"/>
      <c r="C203" s="272"/>
      <c r="D203" s="229"/>
      <c r="E203" s="231"/>
      <c r="F203" s="308" t="s">
        <v>94</v>
      </c>
      <c r="G203" s="301">
        <f t="shared" ref="G203:S203" si="56">SUM(G204:G209)</f>
        <v>2400</v>
      </c>
      <c r="H203" s="309">
        <f t="shared" si="56"/>
        <v>200</v>
      </c>
      <c r="I203" s="309">
        <f t="shared" si="56"/>
        <v>200</v>
      </c>
      <c r="J203" s="309">
        <f t="shared" si="56"/>
        <v>200</v>
      </c>
      <c r="K203" s="309">
        <f t="shared" si="56"/>
        <v>200</v>
      </c>
      <c r="L203" s="309">
        <f t="shared" si="56"/>
        <v>200</v>
      </c>
      <c r="M203" s="309">
        <f t="shared" si="56"/>
        <v>200</v>
      </c>
      <c r="N203" s="309">
        <f t="shared" si="56"/>
        <v>200</v>
      </c>
      <c r="O203" s="309">
        <f t="shared" si="56"/>
        <v>200</v>
      </c>
      <c r="P203" s="309">
        <f t="shared" si="56"/>
        <v>200</v>
      </c>
      <c r="Q203" s="309">
        <f t="shared" si="56"/>
        <v>200</v>
      </c>
      <c r="R203" s="309">
        <f t="shared" si="56"/>
        <v>200</v>
      </c>
      <c r="S203" s="309">
        <f t="shared" si="56"/>
        <v>200</v>
      </c>
      <c r="T203" s="228"/>
      <c r="U203" s="223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91"/>
    </row>
    <row r="204" spans="2:67" ht="13.5" customHeight="1">
      <c r="B204" s="272"/>
      <c r="C204" s="272"/>
      <c r="D204" s="229"/>
      <c r="E204" s="231"/>
      <c r="F204" s="243" t="s">
        <v>95</v>
      </c>
      <c r="G204" s="301">
        <f t="shared" ref="G204:G209" si="57">SUM(H204:S204)</f>
        <v>2400</v>
      </c>
      <c r="H204" s="244">
        <v>200</v>
      </c>
      <c r="I204" s="244">
        <f t="shared" ref="I204:S204" si="58">+H204</f>
        <v>200</v>
      </c>
      <c r="J204" s="244">
        <f t="shared" si="58"/>
        <v>200</v>
      </c>
      <c r="K204" s="244">
        <f t="shared" si="58"/>
        <v>200</v>
      </c>
      <c r="L204" s="244">
        <f t="shared" si="58"/>
        <v>200</v>
      </c>
      <c r="M204" s="244">
        <f t="shared" si="58"/>
        <v>200</v>
      </c>
      <c r="N204" s="244">
        <f t="shared" si="58"/>
        <v>200</v>
      </c>
      <c r="O204" s="244">
        <f t="shared" si="58"/>
        <v>200</v>
      </c>
      <c r="P204" s="244">
        <f t="shared" si="58"/>
        <v>200</v>
      </c>
      <c r="Q204" s="244">
        <f t="shared" si="58"/>
        <v>200</v>
      </c>
      <c r="R204" s="244">
        <f t="shared" si="58"/>
        <v>200</v>
      </c>
      <c r="S204" s="244">
        <f t="shared" si="58"/>
        <v>200</v>
      </c>
      <c r="T204" s="228"/>
      <c r="U204" s="223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91"/>
    </row>
    <row r="205" spans="2:67" ht="13.5" customHeight="1">
      <c r="B205" s="272"/>
      <c r="C205" s="272"/>
      <c r="D205" s="229"/>
      <c r="E205" s="231"/>
      <c r="F205" s="243" t="s">
        <v>94</v>
      </c>
      <c r="G205" s="301">
        <f t="shared" si="57"/>
        <v>0</v>
      </c>
      <c r="H205" s="244"/>
      <c r="I205" s="244">
        <f t="shared" ref="I205:S205" si="59">+H205</f>
        <v>0</v>
      </c>
      <c r="J205" s="244">
        <f t="shared" si="59"/>
        <v>0</v>
      </c>
      <c r="K205" s="244">
        <f t="shared" si="59"/>
        <v>0</v>
      </c>
      <c r="L205" s="244">
        <f t="shared" si="59"/>
        <v>0</v>
      </c>
      <c r="M205" s="244">
        <f t="shared" si="59"/>
        <v>0</v>
      </c>
      <c r="N205" s="244">
        <f t="shared" si="59"/>
        <v>0</v>
      </c>
      <c r="O205" s="244">
        <f t="shared" si="59"/>
        <v>0</v>
      </c>
      <c r="P205" s="244">
        <f t="shared" si="59"/>
        <v>0</v>
      </c>
      <c r="Q205" s="244">
        <f t="shared" si="59"/>
        <v>0</v>
      </c>
      <c r="R205" s="244">
        <f t="shared" si="59"/>
        <v>0</v>
      </c>
      <c r="S205" s="244">
        <f t="shared" si="59"/>
        <v>0</v>
      </c>
      <c r="T205" s="228"/>
      <c r="U205" s="223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91"/>
    </row>
    <row r="206" spans="2:67" ht="13.5" customHeight="1">
      <c r="B206" s="272"/>
      <c r="C206" s="272"/>
      <c r="D206" s="229"/>
      <c r="E206" s="231"/>
      <c r="F206" s="243"/>
      <c r="G206" s="301">
        <f t="shared" si="57"/>
        <v>0</v>
      </c>
      <c r="H206" s="244"/>
      <c r="I206" s="244">
        <f t="shared" ref="I206:S206" si="60">+H206</f>
        <v>0</v>
      </c>
      <c r="J206" s="244">
        <f t="shared" si="60"/>
        <v>0</v>
      </c>
      <c r="K206" s="244">
        <f t="shared" si="60"/>
        <v>0</v>
      </c>
      <c r="L206" s="244">
        <f t="shared" si="60"/>
        <v>0</v>
      </c>
      <c r="M206" s="244">
        <f t="shared" si="60"/>
        <v>0</v>
      </c>
      <c r="N206" s="244">
        <f t="shared" si="60"/>
        <v>0</v>
      </c>
      <c r="O206" s="244">
        <f t="shared" si="60"/>
        <v>0</v>
      </c>
      <c r="P206" s="244">
        <f t="shared" si="60"/>
        <v>0</v>
      </c>
      <c r="Q206" s="244">
        <f t="shared" si="60"/>
        <v>0</v>
      </c>
      <c r="R206" s="244">
        <f t="shared" si="60"/>
        <v>0</v>
      </c>
      <c r="S206" s="244">
        <f t="shared" si="60"/>
        <v>0</v>
      </c>
      <c r="T206" s="228"/>
      <c r="U206" s="223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91"/>
    </row>
    <row r="207" spans="2:67" ht="13.5" hidden="1" customHeight="1">
      <c r="B207" s="272"/>
      <c r="C207" s="272"/>
      <c r="D207" s="229"/>
      <c r="E207" s="231"/>
      <c r="F207" s="243"/>
      <c r="G207" s="301">
        <f t="shared" si="57"/>
        <v>0</v>
      </c>
      <c r="H207" s="244"/>
      <c r="I207" s="244">
        <f t="shared" ref="I207:S207" si="61">+H207</f>
        <v>0</v>
      </c>
      <c r="J207" s="244">
        <f t="shared" si="61"/>
        <v>0</v>
      </c>
      <c r="K207" s="244">
        <f t="shared" si="61"/>
        <v>0</v>
      </c>
      <c r="L207" s="244">
        <f t="shared" si="61"/>
        <v>0</v>
      </c>
      <c r="M207" s="244">
        <f t="shared" si="61"/>
        <v>0</v>
      </c>
      <c r="N207" s="244">
        <f t="shared" si="61"/>
        <v>0</v>
      </c>
      <c r="O207" s="244">
        <f t="shared" si="61"/>
        <v>0</v>
      </c>
      <c r="P207" s="244">
        <f t="shared" si="61"/>
        <v>0</v>
      </c>
      <c r="Q207" s="244">
        <f t="shared" si="61"/>
        <v>0</v>
      </c>
      <c r="R207" s="244">
        <f t="shared" si="61"/>
        <v>0</v>
      </c>
      <c r="S207" s="244">
        <f t="shared" si="61"/>
        <v>0</v>
      </c>
      <c r="T207" s="228"/>
      <c r="U207" s="223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91"/>
    </row>
    <row r="208" spans="2:67" ht="13.5" hidden="1" customHeight="1">
      <c r="B208" s="272"/>
      <c r="C208" s="272"/>
      <c r="D208" s="229"/>
      <c r="E208" s="231"/>
      <c r="F208" s="243"/>
      <c r="G208" s="301">
        <f t="shared" si="57"/>
        <v>0</v>
      </c>
      <c r="H208" s="244"/>
      <c r="I208" s="244">
        <f t="shared" ref="I208:S208" si="62">+H208</f>
        <v>0</v>
      </c>
      <c r="J208" s="244">
        <f t="shared" si="62"/>
        <v>0</v>
      </c>
      <c r="K208" s="244">
        <f t="shared" si="62"/>
        <v>0</v>
      </c>
      <c r="L208" s="244">
        <f t="shared" si="62"/>
        <v>0</v>
      </c>
      <c r="M208" s="244">
        <f t="shared" si="62"/>
        <v>0</v>
      </c>
      <c r="N208" s="244">
        <f t="shared" si="62"/>
        <v>0</v>
      </c>
      <c r="O208" s="244">
        <f t="shared" si="62"/>
        <v>0</v>
      </c>
      <c r="P208" s="244">
        <f t="shared" si="62"/>
        <v>0</v>
      </c>
      <c r="Q208" s="244">
        <f t="shared" si="62"/>
        <v>0</v>
      </c>
      <c r="R208" s="244">
        <f t="shared" si="62"/>
        <v>0</v>
      </c>
      <c r="S208" s="244">
        <f t="shared" si="62"/>
        <v>0</v>
      </c>
      <c r="T208" s="228"/>
      <c r="U208" s="223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91"/>
    </row>
    <row r="209" spans="2:67" ht="13.5" hidden="1" customHeight="1">
      <c r="B209" s="272"/>
      <c r="C209" s="272"/>
      <c r="D209" s="229"/>
      <c r="E209" s="231"/>
      <c r="F209" s="243"/>
      <c r="G209" s="301">
        <f t="shared" si="57"/>
        <v>0</v>
      </c>
      <c r="H209" s="244"/>
      <c r="I209" s="244">
        <f t="shared" ref="I209:S209" si="63">+H209</f>
        <v>0</v>
      </c>
      <c r="J209" s="244">
        <f t="shared" si="63"/>
        <v>0</v>
      </c>
      <c r="K209" s="244">
        <f t="shared" si="63"/>
        <v>0</v>
      </c>
      <c r="L209" s="244">
        <f t="shared" si="63"/>
        <v>0</v>
      </c>
      <c r="M209" s="244">
        <f t="shared" si="63"/>
        <v>0</v>
      </c>
      <c r="N209" s="244">
        <f t="shared" si="63"/>
        <v>0</v>
      </c>
      <c r="O209" s="244">
        <f t="shared" si="63"/>
        <v>0</v>
      </c>
      <c r="P209" s="244">
        <f t="shared" si="63"/>
        <v>0</v>
      </c>
      <c r="Q209" s="244">
        <f t="shared" si="63"/>
        <v>0</v>
      </c>
      <c r="R209" s="244">
        <f t="shared" si="63"/>
        <v>0</v>
      </c>
      <c r="S209" s="244">
        <f t="shared" si="63"/>
        <v>0</v>
      </c>
      <c r="T209" s="228"/>
      <c r="U209" s="223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91"/>
    </row>
    <row r="210" spans="2:67" ht="17.100000000000001" customHeight="1">
      <c r="B210" s="272"/>
      <c r="C210" s="272"/>
      <c r="D210" s="229"/>
      <c r="E210" s="231"/>
      <c r="F210" s="308" t="s">
        <v>96</v>
      </c>
      <c r="G210" s="301">
        <f t="shared" ref="G210:S210" si="64">SUM(G211:G216)</f>
        <v>1200</v>
      </c>
      <c r="H210" s="309">
        <f t="shared" si="64"/>
        <v>100</v>
      </c>
      <c r="I210" s="309">
        <f t="shared" si="64"/>
        <v>100</v>
      </c>
      <c r="J210" s="309">
        <f t="shared" si="64"/>
        <v>100</v>
      </c>
      <c r="K210" s="309">
        <f t="shared" si="64"/>
        <v>100</v>
      </c>
      <c r="L210" s="309">
        <f t="shared" si="64"/>
        <v>100</v>
      </c>
      <c r="M210" s="309">
        <f t="shared" si="64"/>
        <v>100</v>
      </c>
      <c r="N210" s="309">
        <f t="shared" si="64"/>
        <v>100</v>
      </c>
      <c r="O210" s="309">
        <f t="shared" si="64"/>
        <v>100</v>
      </c>
      <c r="P210" s="309">
        <f t="shared" si="64"/>
        <v>100</v>
      </c>
      <c r="Q210" s="309">
        <f t="shared" si="64"/>
        <v>100</v>
      </c>
      <c r="R210" s="309">
        <f t="shared" si="64"/>
        <v>100</v>
      </c>
      <c r="S210" s="309">
        <f t="shared" si="64"/>
        <v>100</v>
      </c>
      <c r="T210" s="228"/>
      <c r="U210" s="223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91"/>
    </row>
    <row r="211" spans="2:67" ht="13.5" customHeight="1">
      <c r="B211" s="272"/>
      <c r="C211" s="272"/>
      <c r="D211" s="229"/>
      <c r="E211" s="231"/>
      <c r="F211" s="243" t="s">
        <v>99</v>
      </c>
      <c r="G211" s="301">
        <f t="shared" ref="G211:G216" si="65">SUM(H211:S211)</f>
        <v>1200</v>
      </c>
      <c r="H211" s="244">
        <v>100</v>
      </c>
      <c r="I211" s="244">
        <f t="shared" ref="I211:S211" si="66">+H211</f>
        <v>100</v>
      </c>
      <c r="J211" s="244">
        <f t="shared" si="66"/>
        <v>100</v>
      </c>
      <c r="K211" s="244">
        <f t="shared" si="66"/>
        <v>100</v>
      </c>
      <c r="L211" s="244">
        <f t="shared" si="66"/>
        <v>100</v>
      </c>
      <c r="M211" s="244">
        <f t="shared" si="66"/>
        <v>100</v>
      </c>
      <c r="N211" s="244">
        <f t="shared" si="66"/>
        <v>100</v>
      </c>
      <c r="O211" s="244">
        <f t="shared" si="66"/>
        <v>100</v>
      </c>
      <c r="P211" s="244">
        <f t="shared" si="66"/>
        <v>100</v>
      </c>
      <c r="Q211" s="244">
        <f t="shared" si="66"/>
        <v>100</v>
      </c>
      <c r="R211" s="244">
        <f t="shared" si="66"/>
        <v>100</v>
      </c>
      <c r="S211" s="244">
        <f t="shared" si="66"/>
        <v>100</v>
      </c>
      <c r="T211" s="228"/>
      <c r="U211" s="223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91"/>
    </row>
    <row r="212" spans="2:67" ht="13.5" customHeight="1">
      <c r="B212" s="272"/>
      <c r="C212" s="272"/>
      <c r="D212" s="229"/>
      <c r="E212" s="231"/>
      <c r="F212" s="243" t="s">
        <v>100</v>
      </c>
      <c r="G212" s="301">
        <f t="shared" si="65"/>
        <v>0</v>
      </c>
      <c r="H212" s="244"/>
      <c r="I212" s="244">
        <f t="shared" ref="I212:S212" si="67">+H212</f>
        <v>0</v>
      </c>
      <c r="J212" s="244">
        <f t="shared" si="67"/>
        <v>0</v>
      </c>
      <c r="K212" s="244">
        <f t="shared" si="67"/>
        <v>0</v>
      </c>
      <c r="L212" s="244">
        <f t="shared" si="67"/>
        <v>0</v>
      </c>
      <c r="M212" s="244">
        <f t="shared" si="67"/>
        <v>0</v>
      </c>
      <c r="N212" s="244">
        <f t="shared" si="67"/>
        <v>0</v>
      </c>
      <c r="O212" s="244">
        <f t="shared" si="67"/>
        <v>0</v>
      </c>
      <c r="P212" s="244">
        <f t="shared" si="67"/>
        <v>0</v>
      </c>
      <c r="Q212" s="244">
        <f t="shared" si="67"/>
        <v>0</v>
      </c>
      <c r="R212" s="244">
        <f t="shared" si="67"/>
        <v>0</v>
      </c>
      <c r="S212" s="244">
        <f t="shared" si="67"/>
        <v>0</v>
      </c>
      <c r="T212" s="228"/>
      <c r="U212" s="223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91"/>
    </row>
    <row r="213" spans="2:67" ht="13.5" customHeight="1">
      <c r="B213" s="272"/>
      <c r="C213" s="272"/>
      <c r="D213" s="229"/>
      <c r="E213" s="231"/>
      <c r="F213" s="243"/>
      <c r="G213" s="301">
        <f t="shared" si="65"/>
        <v>0</v>
      </c>
      <c r="H213" s="244"/>
      <c r="I213" s="244">
        <f t="shared" ref="I213:S213" si="68">+H213</f>
        <v>0</v>
      </c>
      <c r="J213" s="244">
        <f t="shared" si="68"/>
        <v>0</v>
      </c>
      <c r="K213" s="244">
        <f t="shared" si="68"/>
        <v>0</v>
      </c>
      <c r="L213" s="244">
        <f t="shared" si="68"/>
        <v>0</v>
      </c>
      <c r="M213" s="244">
        <f t="shared" si="68"/>
        <v>0</v>
      </c>
      <c r="N213" s="244">
        <f t="shared" si="68"/>
        <v>0</v>
      </c>
      <c r="O213" s="244">
        <f t="shared" si="68"/>
        <v>0</v>
      </c>
      <c r="P213" s="244">
        <f t="shared" si="68"/>
        <v>0</v>
      </c>
      <c r="Q213" s="244">
        <f t="shared" si="68"/>
        <v>0</v>
      </c>
      <c r="R213" s="244">
        <f t="shared" si="68"/>
        <v>0</v>
      </c>
      <c r="S213" s="244">
        <f t="shared" si="68"/>
        <v>0</v>
      </c>
      <c r="T213" s="228"/>
      <c r="U213" s="223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91"/>
    </row>
    <row r="214" spans="2:67" ht="13.5" hidden="1" customHeight="1">
      <c r="B214" s="272"/>
      <c r="C214" s="272"/>
      <c r="D214" s="229"/>
      <c r="E214" s="231"/>
      <c r="F214" s="243"/>
      <c r="G214" s="301">
        <f t="shared" si="65"/>
        <v>0</v>
      </c>
      <c r="H214" s="244"/>
      <c r="I214" s="244">
        <f t="shared" ref="I214:S214" si="69">+H214</f>
        <v>0</v>
      </c>
      <c r="J214" s="244">
        <f t="shared" si="69"/>
        <v>0</v>
      </c>
      <c r="K214" s="244">
        <f t="shared" si="69"/>
        <v>0</v>
      </c>
      <c r="L214" s="244">
        <f t="shared" si="69"/>
        <v>0</v>
      </c>
      <c r="M214" s="244">
        <f t="shared" si="69"/>
        <v>0</v>
      </c>
      <c r="N214" s="244">
        <f t="shared" si="69"/>
        <v>0</v>
      </c>
      <c r="O214" s="244">
        <f t="shared" si="69"/>
        <v>0</v>
      </c>
      <c r="P214" s="244">
        <f t="shared" si="69"/>
        <v>0</v>
      </c>
      <c r="Q214" s="244">
        <f t="shared" si="69"/>
        <v>0</v>
      </c>
      <c r="R214" s="244">
        <f t="shared" si="69"/>
        <v>0</v>
      </c>
      <c r="S214" s="244">
        <f t="shared" si="69"/>
        <v>0</v>
      </c>
      <c r="T214" s="228"/>
      <c r="U214" s="223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91"/>
    </row>
    <row r="215" spans="2:67" ht="13.5" hidden="1" customHeight="1">
      <c r="B215" s="272"/>
      <c r="C215" s="272"/>
      <c r="D215" s="229"/>
      <c r="E215" s="231"/>
      <c r="F215" s="243"/>
      <c r="G215" s="301">
        <f t="shared" si="65"/>
        <v>0</v>
      </c>
      <c r="H215" s="244"/>
      <c r="I215" s="244">
        <f t="shared" ref="I215:S215" si="70">+H215</f>
        <v>0</v>
      </c>
      <c r="J215" s="244">
        <f t="shared" si="70"/>
        <v>0</v>
      </c>
      <c r="K215" s="244">
        <f t="shared" si="70"/>
        <v>0</v>
      </c>
      <c r="L215" s="244">
        <f t="shared" si="70"/>
        <v>0</v>
      </c>
      <c r="M215" s="244">
        <f t="shared" si="70"/>
        <v>0</v>
      </c>
      <c r="N215" s="244">
        <f t="shared" si="70"/>
        <v>0</v>
      </c>
      <c r="O215" s="244">
        <f t="shared" si="70"/>
        <v>0</v>
      </c>
      <c r="P215" s="244">
        <f t="shared" si="70"/>
        <v>0</v>
      </c>
      <c r="Q215" s="244">
        <f t="shared" si="70"/>
        <v>0</v>
      </c>
      <c r="R215" s="244">
        <f t="shared" si="70"/>
        <v>0</v>
      </c>
      <c r="S215" s="244">
        <f t="shared" si="70"/>
        <v>0</v>
      </c>
      <c r="T215" s="228"/>
      <c r="U215" s="223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91"/>
    </row>
    <row r="216" spans="2:67" ht="13.5" hidden="1" customHeight="1">
      <c r="B216" s="272"/>
      <c r="C216" s="272"/>
      <c r="D216" s="229"/>
      <c r="E216" s="231"/>
      <c r="F216" s="243"/>
      <c r="G216" s="301">
        <f t="shared" si="65"/>
        <v>0</v>
      </c>
      <c r="H216" s="244"/>
      <c r="I216" s="244">
        <f t="shared" ref="I216:S216" si="71">+H216</f>
        <v>0</v>
      </c>
      <c r="J216" s="244">
        <f t="shared" si="71"/>
        <v>0</v>
      </c>
      <c r="K216" s="244">
        <f t="shared" si="71"/>
        <v>0</v>
      </c>
      <c r="L216" s="244">
        <f t="shared" si="71"/>
        <v>0</v>
      </c>
      <c r="M216" s="244">
        <f t="shared" si="71"/>
        <v>0</v>
      </c>
      <c r="N216" s="244">
        <f t="shared" si="71"/>
        <v>0</v>
      </c>
      <c r="O216" s="244">
        <f t="shared" si="71"/>
        <v>0</v>
      </c>
      <c r="P216" s="244">
        <f t="shared" si="71"/>
        <v>0</v>
      </c>
      <c r="Q216" s="244">
        <f t="shared" si="71"/>
        <v>0</v>
      </c>
      <c r="R216" s="244">
        <f t="shared" si="71"/>
        <v>0</v>
      </c>
      <c r="S216" s="244">
        <f t="shared" si="71"/>
        <v>0</v>
      </c>
      <c r="T216" s="228"/>
      <c r="U216" s="223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91"/>
    </row>
    <row r="217" spans="2:67" ht="17.100000000000001" customHeight="1">
      <c r="B217" s="272"/>
      <c r="C217" s="272"/>
      <c r="D217" s="229"/>
      <c r="E217" s="231"/>
      <c r="F217" s="308" t="s">
        <v>116</v>
      </c>
      <c r="G217" s="301">
        <f t="shared" ref="G217:S217" si="72">SUM(G218:G223)</f>
        <v>600</v>
      </c>
      <c r="H217" s="309">
        <f t="shared" si="72"/>
        <v>50</v>
      </c>
      <c r="I217" s="309">
        <f t="shared" si="72"/>
        <v>50</v>
      </c>
      <c r="J217" s="309">
        <f t="shared" si="72"/>
        <v>50</v>
      </c>
      <c r="K217" s="309">
        <f t="shared" si="72"/>
        <v>50</v>
      </c>
      <c r="L217" s="309">
        <f t="shared" si="72"/>
        <v>50</v>
      </c>
      <c r="M217" s="309">
        <f t="shared" si="72"/>
        <v>50</v>
      </c>
      <c r="N217" s="309">
        <f t="shared" si="72"/>
        <v>50</v>
      </c>
      <c r="O217" s="309">
        <f t="shared" si="72"/>
        <v>50</v>
      </c>
      <c r="P217" s="309">
        <f t="shared" si="72"/>
        <v>50</v>
      </c>
      <c r="Q217" s="309">
        <f t="shared" si="72"/>
        <v>50</v>
      </c>
      <c r="R217" s="309">
        <f t="shared" si="72"/>
        <v>50</v>
      </c>
      <c r="S217" s="309">
        <f t="shared" si="72"/>
        <v>50</v>
      </c>
      <c r="T217" s="228"/>
      <c r="U217" s="223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91"/>
    </row>
    <row r="218" spans="2:67" ht="13.5" customHeight="1">
      <c r="B218" s="272"/>
      <c r="C218" s="272"/>
      <c r="D218" s="229"/>
      <c r="E218" s="231"/>
      <c r="F218" s="243" t="s">
        <v>90</v>
      </c>
      <c r="G218" s="301">
        <f t="shared" ref="G218:G223" si="73">SUM(H218:S218)</f>
        <v>600</v>
      </c>
      <c r="H218" s="244">
        <v>50</v>
      </c>
      <c r="I218" s="244">
        <f t="shared" ref="I218:S218" si="74">+H218</f>
        <v>50</v>
      </c>
      <c r="J218" s="244">
        <f t="shared" si="74"/>
        <v>50</v>
      </c>
      <c r="K218" s="244">
        <f t="shared" si="74"/>
        <v>50</v>
      </c>
      <c r="L218" s="244">
        <f t="shared" si="74"/>
        <v>50</v>
      </c>
      <c r="M218" s="244">
        <f t="shared" si="74"/>
        <v>50</v>
      </c>
      <c r="N218" s="244">
        <f t="shared" si="74"/>
        <v>50</v>
      </c>
      <c r="O218" s="244">
        <f t="shared" si="74"/>
        <v>50</v>
      </c>
      <c r="P218" s="244">
        <f t="shared" si="74"/>
        <v>50</v>
      </c>
      <c r="Q218" s="244">
        <f t="shared" si="74"/>
        <v>50</v>
      </c>
      <c r="R218" s="244">
        <f t="shared" si="74"/>
        <v>50</v>
      </c>
      <c r="S218" s="244">
        <f t="shared" si="74"/>
        <v>50</v>
      </c>
      <c r="T218" s="157"/>
      <c r="U218" s="223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91"/>
    </row>
    <row r="219" spans="2:67" ht="13.5" customHeight="1">
      <c r="B219" s="272"/>
      <c r="C219" s="272"/>
      <c r="D219" s="229"/>
      <c r="E219" s="231"/>
      <c r="F219" s="243" t="s">
        <v>118</v>
      </c>
      <c r="G219" s="301">
        <f t="shared" si="73"/>
        <v>0</v>
      </c>
      <c r="H219" s="244"/>
      <c r="I219" s="244">
        <f t="shared" ref="I219:S219" si="75">+H219</f>
        <v>0</v>
      </c>
      <c r="J219" s="244">
        <f t="shared" si="75"/>
        <v>0</v>
      </c>
      <c r="K219" s="244">
        <f t="shared" si="75"/>
        <v>0</v>
      </c>
      <c r="L219" s="244">
        <f t="shared" si="75"/>
        <v>0</v>
      </c>
      <c r="M219" s="244">
        <f t="shared" si="75"/>
        <v>0</v>
      </c>
      <c r="N219" s="244">
        <f t="shared" si="75"/>
        <v>0</v>
      </c>
      <c r="O219" s="244">
        <f t="shared" si="75"/>
        <v>0</v>
      </c>
      <c r="P219" s="244">
        <f t="shared" si="75"/>
        <v>0</v>
      </c>
      <c r="Q219" s="244">
        <f t="shared" si="75"/>
        <v>0</v>
      </c>
      <c r="R219" s="244">
        <f t="shared" si="75"/>
        <v>0</v>
      </c>
      <c r="S219" s="244">
        <f t="shared" si="75"/>
        <v>0</v>
      </c>
      <c r="T219" s="228"/>
      <c r="U219" s="223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91"/>
    </row>
    <row r="220" spans="2:67" ht="13.5" customHeight="1">
      <c r="B220" s="272"/>
      <c r="C220" s="272"/>
      <c r="D220" s="229"/>
      <c r="E220" s="231"/>
      <c r="F220" s="243"/>
      <c r="G220" s="301">
        <f t="shared" si="73"/>
        <v>0</v>
      </c>
      <c r="H220" s="244"/>
      <c r="I220" s="244">
        <f t="shared" ref="I220:S220" si="76">+H220</f>
        <v>0</v>
      </c>
      <c r="J220" s="244">
        <f t="shared" si="76"/>
        <v>0</v>
      </c>
      <c r="K220" s="244">
        <f t="shared" si="76"/>
        <v>0</v>
      </c>
      <c r="L220" s="244">
        <f t="shared" si="76"/>
        <v>0</v>
      </c>
      <c r="M220" s="244">
        <f t="shared" si="76"/>
        <v>0</v>
      </c>
      <c r="N220" s="244">
        <f t="shared" si="76"/>
        <v>0</v>
      </c>
      <c r="O220" s="244">
        <f t="shared" si="76"/>
        <v>0</v>
      </c>
      <c r="P220" s="244">
        <f t="shared" si="76"/>
        <v>0</v>
      </c>
      <c r="Q220" s="244">
        <f t="shared" si="76"/>
        <v>0</v>
      </c>
      <c r="R220" s="244">
        <f t="shared" si="76"/>
        <v>0</v>
      </c>
      <c r="S220" s="244">
        <f t="shared" si="76"/>
        <v>0</v>
      </c>
      <c r="T220" s="228"/>
      <c r="U220" s="223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91"/>
    </row>
    <row r="221" spans="2:67" ht="13.5" hidden="1" customHeight="1">
      <c r="B221" s="272"/>
      <c r="C221" s="272"/>
      <c r="D221" s="229"/>
      <c r="E221" s="231"/>
      <c r="F221" s="243"/>
      <c r="G221" s="301">
        <f t="shared" si="73"/>
        <v>0</v>
      </c>
      <c r="H221" s="244"/>
      <c r="I221" s="244">
        <f t="shared" ref="I221:S221" si="77">+H221</f>
        <v>0</v>
      </c>
      <c r="J221" s="244">
        <f t="shared" si="77"/>
        <v>0</v>
      </c>
      <c r="K221" s="244">
        <f t="shared" si="77"/>
        <v>0</v>
      </c>
      <c r="L221" s="244">
        <f t="shared" si="77"/>
        <v>0</v>
      </c>
      <c r="M221" s="244">
        <f t="shared" si="77"/>
        <v>0</v>
      </c>
      <c r="N221" s="244">
        <f t="shared" si="77"/>
        <v>0</v>
      </c>
      <c r="O221" s="244">
        <f t="shared" si="77"/>
        <v>0</v>
      </c>
      <c r="P221" s="244">
        <f t="shared" si="77"/>
        <v>0</v>
      </c>
      <c r="Q221" s="244">
        <f t="shared" si="77"/>
        <v>0</v>
      </c>
      <c r="R221" s="244">
        <f t="shared" si="77"/>
        <v>0</v>
      </c>
      <c r="S221" s="244">
        <f t="shared" si="77"/>
        <v>0</v>
      </c>
      <c r="T221" s="228"/>
      <c r="U221" s="223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91"/>
    </row>
    <row r="222" spans="2:67" ht="13.5" hidden="1" customHeight="1">
      <c r="B222" s="272"/>
      <c r="C222" s="272"/>
      <c r="D222" s="229"/>
      <c r="E222" s="231"/>
      <c r="F222" s="243"/>
      <c r="G222" s="301">
        <f t="shared" si="73"/>
        <v>0</v>
      </c>
      <c r="H222" s="244"/>
      <c r="I222" s="244">
        <f t="shared" ref="I222:S222" si="78">+H222</f>
        <v>0</v>
      </c>
      <c r="J222" s="244">
        <f t="shared" si="78"/>
        <v>0</v>
      </c>
      <c r="K222" s="244">
        <f t="shared" si="78"/>
        <v>0</v>
      </c>
      <c r="L222" s="244">
        <f t="shared" si="78"/>
        <v>0</v>
      </c>
      <c r="M222" s="244">
        <f t="shared" si="78"/>
        <v>0</v>
      </c>
      <c r="N222" s="244">
        <f t="shared" si="78"/>
        <v>0</v>
      </c>
      <c r="O222" s="244">
        <f t="shared" si="78"/>
        <v>0</v>
      </c>
      <c r="P222" s="244">
        <f t="shared" si="78"/>
        <v>0</v>
      </c>
      <c r="Q222" s="244">
        <f t="shared" si="78"/>
        <v>0</v>
      </c>
      <c r="R222" s="244">
        <f t="shared" si="78"/>
        <v>0</v>
      </c>
      <c r="S222" s="244">
        <f t="shared" si="78"/>
        <v>0</v>
      </c>
      <c r="T222" s="228"/>
      <c r="U222" s="22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91"/>
    </row>
    <row r="223" spans="2:67" ht="13.5" hidden="1" customHeight="1">
      <c r="B223" s="272"/>
      <c r="C223" s="272"/>
      <c r="D223" s="229"/>
      <c r="E223" s="231"/>
      <c r="F223" s="243"/>
      <c r="G223" s="301">
        <f t="shared" si="73"/>
        <v>0</v>
      </c>
      <c r="H223" s="244"/>
      <c r="I223" s="244">
        <f t="shared" ref="I223:S223" si="79">+H223</f>
        <v>0</v>
      </c>
      <c r="J223" s="244">
        <f t="shared" si="79"/>
        <v>0</v>
      </c>
      <c r="K223" s="244">
        <f t="shared" si="79"/>
        <v>0</v>
      </c>
      <c r="L223" s="244">
        <f t="shared" si="79"/>
        <v>0</v>
      </c>
      <c r="M223" s="244">
        <f t="shared" si="79"/>
        <v>0</v>
      </c>
      <c r="N223" s="244">
        <f t="shared" si="79"/>
        <v>0</v>
      </c>
      <c r="O223" s="244">
        <f t="shared" si="79"/>
        <v>0</v>
      </c>
      <c r="P223" s="244">
        <f t="shared" si="79"/>
        <v>0</v>
      </c>
      <c r="Q223" s="244">
        <f t="shared" si="79"/>
        <v>0</v>
      </c>
      <c r="R223" s="244">
        <f t="shared" si="79"/>
        <v>0</v>
      </c>
      <c r="S223" s="244">
        <f t="shared" si="79"/>
        <v>0</v>
      </c>
      <c r="T223" s="228"/>
      <c r="U223" s="223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91"/>
    </row>
    <row r="224" spans="2:67" ht="17.100000000000001" customHeight="1">
      <c r="B224" s="272"/>
      <c r="C224" s="272"/>
      <c r="D224" s="229"/>
      <c r="E224" s="231"/>
      <c r="F224" s="308" t="s">
        <v>101</v>
      </c>
      <c r="G224" s="301">
        <f t="shared" ref="G224:S224" si="80">SUM(G225:G230)</f>
        <v>2400</v>
      </c>
      <c r="H224" s="309">
        <f t="shared" si="80"/>
        <v>200</v>
      </c>
      <c r="I224" s="309">
        <f t="shared" si="80"/>
        <v>200</v>
      </c>
      <c r="J224" s="309">
        <f t="shared" si="80"/>
        <v>200</v>
      </c>
      <c r="K224" s="309">
        <f t="shared" si="80"/>
        <v>200</v>
      </c>
      <c r="L224" s="309">
        <f t="shared" si="80"/>
        <v>200</v>
      </c>
      <c r="M224" s="309">
        <f t="shared" si="80"/>
        <v>200</v>
      </c>
      <c r="N224" s="309">
        <f t="shared" si="80"/>
        <v>200</v>
      </c>
      <c r="O224" s="309">
        <f t="shared" si="80"/>
        <v>200</v>
      </c>
      <c r="P224" s="309">
        <f t="shared" si="80"/>
        <v>200</v>
      </c>
      <c r="Q224" s="309">
        <f t="shared" si="80"/>
        <v>200</v>
      </c>
      <c r="R224" s="309">
        <f t="shared" si="80"/>
        <v>200</v>
      </c>
      <c r="S224" s="309">
        <f t="shared" si="80"/>
        <v>200</v>
      </c>
      <c r="T224" s="228"/>
      <c r="U224" s="223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91"/>
    </row>
    <row r="225" spans="2:67" ht="13.5" customHeight="1">
      <c r="B225" s="272"/>
      <c r="C225" s="272"/>
      <c r="D225" s="229"/>
      <c r="E225" s="231"/>
      <c r="F225" s="243" t="s">
        <v>102</v>
      </c>
      <c r="G225" s="301">
        <f t="shared" ref="G225:G230" si="81">SUM(H225:S225)</f>
        <v>2400</v>
      </c>
      <c r="H225" s="244">
        <v>200</v>
      </c>
      <c r="I225" s="244">
        <f t="shared" ref="I225:S225" si="82">+H225</f>
        <v>200</v>
      </c>
      <c r="J225" s="244">
        <f t="shared" si="82"/>
        <v>200</v>
      </c>
      <c r="K225" s="244">
        <f t="shared" si="82"/>
        <v>200</v>
      </c>
      <c r="L225" s="244">
        <f t="shared" si="82"/>
        <v>200</v>
      </c>
      <c r="M225" s="244">
        <f t="shared" si="82"/>
        <v>200</v>
      </c>
      <c r="N225" s="244">
        <f t="shared" si="82"/>
        <v>200</v>
      </c>
      <c r="O225" s="244">
        <f t="shared" si="82"/>
        <v>200</v>
      </c>
      <c r="P225" s="244">
        <f t="shared" si="82"/>
        <v>200</v>
      </c>
      <c r="Q225" s="244">
        <f t="shared" si="82"/>
        <v>200</v>
      </c>
      <c r="R225" s="244">
        <f t="shared" si="82"/>
        <v>200</v>
      </c>
      <c r="S225" s="244">
        <f t="shared" si="82"/>
        <v>200</v>
      </c>
      <c r="T225" s="228"/>
      <c r="U225" s="223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91"/>
    </row>
    <row r="226" spans="2:67" ht="13.5" customHeight="1">
      <c r="B226" s="272"/>
      <c r="C226" s="272"/>
      <c r="D226" s="229"/>
      <c r="E226" s="231"/>
      <c r="F226" s="243" t="s">
        <v>90</v>
      </c>
      <c r="G226" s="301">
        <f t="shared" si="81"/>
        <v>0</v>
      </c>
      <c r="H226" s="244"/>
      <c r="I226" s="244">
        <f t="shared" ref="I226:S226" si="83">+H226</f>
        <v>0</v>
      </c>
      <c r="J226" s="244">
        <f t="shared" si="83"/>
        <v>0</v>
      </c>
      <c r="K226" s="244">
        <f t="shared" si="83"/>
        <v>0</v>
      </c>
      <c r="L226" s="244">
        <f t="shared" si="83"/>
        <v>0</v>
      </c>
      <c r="M226" s="244">
        <f t="shared" si="83"/>
        <v>0</v>
      </c>
      <c r="N226" s="244">
        <f t="shared" si="83"/>
        <v>0</v>
      </c>
      <c r="O226" s="244">
        <f t="shared" si="83"/>
        <v>0</v>
      </c>
      <c r="P226" s="244">
        <f t="shared" si="83"/>
        <v>0</v>
      </c>
      <c r="Q226" s="244">
        <f t="shared" si="83"/>
        <v>0</v>
      </c>
      <c r="R226" s="244">
        <f t="shared" si="83"/>
        <v>0</v>
      </c>
      <c r="S226" s="244">
        <f t="shared" si="83"/>
        <v>0</v>
      </c>
      <c r="T226" s="228"/>
      <c r="U226" s="223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91"/>
    </row>
    <row r="227" spans="2:67" ht="13.5" customHeight="1">
      <c r="B227" s="272"/>
      <c r="C227" s="272"/>
      <c r="D227" s="229"/>
      <c r="E227" s="231"/>
      <c r="F227" s="243"/>
      <c r="G227" s="301">
        <f t="shared" si="81"/>
        <v>0</v>
      </c>
      <c r="H227" s="244"/>
      <c r="I227" s="244">
        <f t="shared" ref="I227:S227" si="84">+H227</f>
        <v>0</v>
      </c>
      <c r="J227" s="244">
        <f t="shared" si="84"/>
        <v>0</v>
      </c>
      <c r="K227" s="244">
        <f t="shared" si="84"/>
        <v>0</v>
      </c>
      <c r="L227" s="244">
        <f t="shared" si="84"/>
        <v>0</v>
      </c>
      <c r="M227" s="244">
        <f t="shared" si="84"/>
        <v>0</v>
      </c>
      <c r="N227" s="244">
        <f t="shared" si="84"/>
        <v>0</v>
      </c>
      <c r="O227" s="244">
        <f t="shared" si="84"/>
        <v>0</v>
      </c>
      <c r="P227" s="244">
        <f t="shared" si="84"/>
        <v>0</v>
      </c>
      <c r="Q227" s="244">
        <f t="shared" si="84"/>
        <v>0</v>
      </c>
      <c r="R227" s="244">
        <f t="shared" si="84"/>
        <v>0</v>
      </c>
      <c r="S227" s="244">
        <f t="shared" si="84"/>
        <v>0</v>
      </c>
      <c r="T227" s="228"/>
      <c r="U227" s="223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91"/>
    </row>
    <row r="228" spans="2:67" ht="13.5" hidden="1" customHeight="1">
      <c r="B228" s="272"/>
      <c r="C228" s="272"/>
      <c r="D228" s="229"/>
      <c r="E228" s="231"/>
      <c r="F228" s="243"/>
      <c r="G228" s="301">
        <f t="shared" si="81"/>
        <v>0</v>
      </c>
      <c r="H228" s="244"/>
      <c r="I228" s="244">
        <f t="shared" ref="I228:S228" si="85">+H228</f>
        <v>0</v>
      </c>
      <c r="J228" s="244">
        <f t="shared" si="85"/>
        <v>0</v>
      </c>
      <c r="K228" s="244">
        <f t="shared" si="85"/>
        <v>0</v>
      </c>
      <c r="L228" s="244">
        <f t="shared" si="85"/>
        <v>0</v>
      </c>
      <c r="M228" s="244">
        <f t="shared" si="85"/>
        <v>0</v>
      </c>
      <c r="N228" s="244">
        <f t="shared" si="85"/>
        <v>0</v>
      </c>
      <c r="O228" s="244">
        <f t="shared" si="85"/>
        <v>0</v>
      </c>
      <c r="P228" s="244">
        <f t="shared" si="85"/>
        <v>0</v>
      </c>
      <c r="Q228" s="244">
        <f t="shared" si="85"/>
        <v>0</v>
      </c>
      <c r="R228" s="244">
        <f t="shared" si="85"/>
        <v>0</v>
      </c>
      <c r="S228" s="244">
        <f t="shared" si="85"/>
        <v>0</v>
      </c>
      <c r="T228" s="228"/>
      <c r="U228" s="223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91"/>
    </row>
    <row r="229" spans="2:67" ht="13.5" hidden="1" customHeight="1">
      <c r="B229" s="272"/>
      <c r="C229" s="272"/>
      <c r="D229" s="229"/>
      <c r="E229" s="231"/>
      <c r="F229" s="243"/>
      <c r="G229" s="301">
        <f t="shared" si="81"/>
        <v>0</v>
      </c>
      <c r="H229" s="244"/>
      <c r="I229" s="244">
        <f t="shared" ref="I229:S229" si="86">+H229</f>
        <v>0</v>
      </c>
      <c r="J229" s="244">
        <f t="shared" si="86"/>
        <v>0</v>
      </c>
      <c r="K229" s="244">
        <f t="shared" si="86"/>
        <v>0</v>
      </c>
      <c r="L229" s="244">
        <f t="shared" si="86"/>
        <v>0</v>
      </c>
      <c r="M229" s="244">
        <f t="shared" si="86"/>
        <v>0</v>
      </c>
      <c r="N229" s="244">
        <f t="shared" si="86"/>
        <v>0</v>
      </c>
      <c r="O229" s="244">
        <f t="shared" si="86"/>
        <v>0</v>
      </c>
      <c r="P229" s="244">
        <f t="shared" si="86"/>
        <v>0</v>
      </c>
      <c r="Q229" s="244">
        <f t="shared" si="86"/>
        <v>0</v>
      </c>
      <c r="R229" s="244">
        <f t="shared" si="86"/>
        <v>0</v>
      </c>
      <c r="S229" s="244">
        <f t="shared" si="86"/>
        <v>0</v>
      </c>
      <c r="T229" s="228"/>
      <c r="U229" s="223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91"/>
    </row>
    <row r="230" spans="2:67" ht="13.5" hidden="1" customHeight="1">
      <c r="B230" s="272"/>
      <c r="C230" s="272"/>
      <c r="D230" s="229"/>
      <c r="E230" s="231"/>
      <c r="F230" s="243"/>
      <c r="G230" s="301">
        <f t="shared" si="81"/>
        <v>0</v>
      </c>
      <c r="H230" s="244"/>
      <c r="I230" s="244">
        <f t="shared" ref="I230:S230" si="87">+H230</f>
        <v>0</v>
      </c>
      <c r="J230" s="244">
        <f t="shared" si="87"/>
        <v>0</v>
      </c>
      <c r="K230" s="244">
        <f t="shared" si="87"/>
        <v>0</v>
      </c>
      <c r="L230" s="244">
        <f t="shared" si="87"/>
        <v>0</v>
      </c>
      <c r="M230" s="244">
        <f t="shared" si="87"/>
        <v>0</v>
      </c>
      <c r="N230" s="244">
        <f t="shared" si="87"/>
        <v>0</v>
      </c>
      <c r="O230" s="244">
        <f t="shared" si="87"/>
        <v>0</v>
      </c>
      <c r="P230" s="244">
        <f t="shared" si="87"/>
        <v>0</v>
      </c>
      <c r="Q230" s="244">
        <f t="shared" si="87"/>
        <v>0</v>
      </c>
      <c r="R230" s="244">
        <f t="shared" si="87"/>
        <v>0</v>
      </c>
      <c r="S230" s="244">
        <f t="shared" si="87"/>
        <v>0</v>
      </c>
      <c r="T230" s="228"/>
      <c r="U230" s="223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91"/>
    </row>
    <row r="231" spans="2:67" ht="17.100000000000001" customHeight="1">
      <c r="B231" s="272"/>
      <c r="C231" s="272"/>
      <c r="D231" s="229"/>
      <c r="E231" s="231"/>
      <c r="F231" s="308" t="s">
        <v>117</v>
      </c>
      <c r="G231" s="301">
        <f t="shared" ref="G231:S231" si="88">SUM(G232:G237)</f>
        <v>3600</v>
      </c>
      <c r="H231" s="309">
        <f t="shared" si="88"/>
        <v>300</v>
      </c>
      <c r="I231" s="309">
        <f t="shared" si="88"/>
        <v>300</v>
      </c>
      <c r="J231" s="309">
        <f t="shared" si="88"/>
        <v>300</v>
      </c>
      <c r="K231" s="309">
        <f t="shared" si="88"/>
        <v>300</v>
      </c>
      <c r="L231" s="309">
        <f t="shared" si="88"/>
        <v>300</v>
      </c>
      <c r="M231" s="309">
        <f t="shared" si="88"/>
        <v>300</v>
      </c>
      <c r="N231" s="309">
        <f t="shared" si="88"/>
        <v>300</v>
      </c>
      <c r="O231" s="309">
        <f t="shared" si="88"/>
        <v>300</v>
      </c>
      <c r="P231" s="309">
        <f t="shared" si="88"/>
        <v>300</v>
      </c>
      <c r="Q231" s="309">
        <f t="shared" si="88"/>
        <v>300</v>
      </c>
      <c r="R231" s="309">
        <f t="shared" si="88"/>
        <v>300</v>
      </c>
      <c r="S231" s="309">
        <f t="shared" si="88"/>
        <v>300</v>
      </c>
      <c r="T231" s="228"/>
      <c r="U231" s="223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91"/>
    </row>
    <row r="232" spans="2:67" ht="13.5" customHeight="1">
      <c r="B232" s="272"/>
      <c r="C232" s="272"/>
      <c r="D232" s="229"/>
      <c r="E232" s="231"/>
      <c r="F232" s="243" t="s">
        <v>89</v>
      </c>
      <c r="G232" s="301">
        <f t="shared" ref="G232:G237" si="89">SUM(H232:S232)</f>
        <v>3600</v>
      </c>
      <c r="H232" s="244">
        <v>300</v>
      </c>
      <c r="I232" s="244">
        <f t="shared" ref="I232:S232" si="90">+H232</f>
        <v>300</v>
      </c>
      <c r="J232" s="244">
        <f t="shared" si="90"/>
        <v>300</v>
      </c>
      <c r="K232" s="244">
        <f t="shared" si="90"/>
        <v>300</v>
      </c>
      <c r="L232" s="244">
        <f t="shared" si="90"/>
        <v>300</v>
      </c>
      <c r="M232" s="244">
        <f t="shared" si="90"/>
        <v>300</v>
      </c>
      <c r="N232" s="244">
        <f t="shared" si="90"/>
        <v>300</v>
      </c>
      <c r="O232" s="244">
        <f t="shared" si="90"/>
        <v>300</v>
      </c>
      <c r="P232" s="244">
        <f t="shared" si="90"/>
        <v>300</v>
      </c>
      <c r="Q232" s="244">
        <f t="shared" si="90"/>
        <v>300</v>
      </c>
      <c r="R232" s="244">
        <f t="shared" si="90"/>
        <v>300</v>
      </c>
      <c r="S232" s="244">
        <f t="shared" si="90"/>
        <v>300</v>
      </c>
      <c r="T232" s="228"/>
      <c r="U232" s="223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91"/>
    </row>
    <row r="233" spans="2:67" ht="13.5" customHeight="1">
      <c r="B233" s="272"/>
      <c r="C233" s="272"/>
      <c r="D233" s="229"/>
      <c r="E233" s="231"/>
      <c r="F233" s="243" t="s">
        <v>90</v>
      </c>
      <c r="G233" s="301">
        <f t="shared" si="89"/>
        <v>0</v>
      </c>
      <c r="H233" s="244"/>
      <c r="I233" s="244">
        <f t="shared" ref="I233:S233" si="91">+H233</f>
        <v>0</v>
      </c>
      <c r="J233" s="244">
        <f t="shared" si="91"/>
        <v>0</v>
      </c>
      <c r="K233" s="244">
        <f t="shared" si="91"/>
        <v>0</v>
      </c>
      <c r="L233" s="244">
        <f t="shared" si="91"/>
        <v>0</v>
      </c>
      <c r="M233" s="244">
        <f t="shared" si="91"/>
        <v>0</v>
      </c>
      <c r="N233" s="244">
        <f t="shared" si="91"/>
        <v>0</v>
      </c>
      <c r="O233" s="244">
        <f t="shared" si="91"/>
        <v>0</v>
      </c>
      <c r="P233" s="244">
        <f t="shared" si="91"/>
        <v>0</v>
      </c>
      <c r="Q233" s="244">
        <f t="shared" si="91"/>
        <v>0</v>
      </c>
      <c r="R233" s="244">
        <f t="shared" si="91"/>
        <v>0</v>
      </c>
      <c r="S233" s="244">
        <f t="shared" si="91"/>
        <v>0</v>
      </c>
      <c r="T233" s="228"/>
      <c r="U233" s="22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91"/>
    </row>
    <row r="234" spans="2:67" ht="13.5" customHeight="1">
      <c r="B234" s="272"/>
      <c r="C234" s="272"/>
      <c r="D234" s="229"/>
      <c r="E234" s="231"/>
      <c r="F234" s="243"/>
      <c r="G234" s="301">
        <f t="shared" si="89"/>
        <v>0</v>
      </c>
      <c r="H234" s="244"/>
      <c r="I234" s="244">
        <f t="shared" ref="I234:S234" si="92">+H234</f>
        <v>0</v>
      </c>
      <c r="J234" s="244">
        <f t="shared" si="92"/>
        <v>0</v>
      </c>
      <c r="K234" s="244">
        <f t="shared" si="92"/>
        <v>0</v>
      </c>
      <c r="L234" s="244">
        <f t="shared" si="92"/>
        <v>0</v>
      </c>
      <c r="M234" s="244">
        <f t="shared" si="92"/>
        <v>0</v>
      </c>
      <c r="N234" s="244">
        <f t="shared" si="92"/>
        <v>0</v>
      </c>
      <c r="O234" s="244">
        <f t="shared" si="92"/>
        <v>0</v>
      </c>
      <c r="P234" s="244">
        <f t="shared" si="92"/>
        <v>0</v>
      </c>
      <c r="Q234" s="244">
        <f t="shared" si="92"/>
        <v>0</v>
      </c>
      <c r="R234" s="244">
        <f t="shared" si="92"/>
        <v>0</v>
      </c>
      <c r="S234" s="244">
        <f t="shared" si="92"/>
        <v>0</v>
      </c>
      <c r="T234" s="228"/>
      <c r="U234" s="223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91"/>
    </row>
    <row r="235" spans="2:67" ht="13.5" hidden="1" customHeight="1">
      <c r="B235" s="272"/>
      <c r="C235" s="272"/>
      <c r="D235" s="229"/>
      <c r="E235" s="231"/>
      <c r="F235" s="243"/>
      <c r="G235" s="301">
        <f t="shared" si="89"/>
        <v>0</v>
      </c>
      <c r="H235" s="244"/>
      <c r="I235" s="244">
        <f t="shared" ref="I235:S235" si="93">+H235</f>
        <v>0</v>
      </c>
      <c r="J235" s="244">
        <f t="shared" si="93"/>
        <v>0</v>
      </c>
      <c r="K235" s="244">
        <f t="shared" si="93"/>
        <v>0</v>
      </c>
      <c r="L235" s="244">
        <f t="shared" si="93"/>
        <v>0</v>
      </c>
      <c r="M235" s="244">
        <f t="shared" si="93"/>
        <v>0</v>
      </c>
      <c r="N235" s="244">
        <f t="shared" si="93"/>
        <v>0</v>
      </c>
      <c r="O235" s="244">
        <f t="shared" si="93"/>
        <v>0</v>
      </c>
      <c r="P235" s="244">
        <f t="shared" si="93"/>
        <v>0</v>
      </c>
      <c r="Q235" s="244">
        <f t="shared" si="93"/>
        <v>0</v>
      </c>
      <c r="R235" s="244">
        <f t="shared" si="93"/>
        <v>0</v>
      </c>
      <c r="S235" s="244">
        <f t="shared" si="93"/>
        <v>0</v>
      </c>
      <c r="T235" s="228"/>
      <c r="U235" s="223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91"/>
    </row>
    <row r="236" spans="2:67" ht="13.5" hidden="1" customHeight="1">
      <c r="B236" s="272"/>
      <c r="C236" s="272"/>
      <c r="D236" s="229"/>
      <c r="E236" s="231"/>
      <c r="F236" s="243"/>
      <c r="G236" s="301">
        <f t="shared" si="89"/>
        <v>0</v>
      </c>
      <c r="H236" s="244"/>
      <c r="I236" s="244">
        <f t="shared" ref="I236:S236" si="94">+H236</f>
        <v>0</v>
      </c>
      <c r="J236" s="244">
        <f t="shared" si="94"/>
        <v>0</v>
      </c>
      <c r="K236" s="244">
        <f t="shared" si="94"/>
        <v>0</v>
      </c>
      <c r="L236" s="244">
        <f t="shared" si="94"/>
        <v>0</v>
      </c>
      <c r="M236" s="244">
        <f t="shared" si="94"/>
        <v>0</v>
      </c>
      <c r="N236" s="244">
        <f t="shared" si="94"/>
        <v>0</v>
      </c>
      <c r="O236" s="244">
        <f t="shared" si="94"/>
        <v>0</v>
      </c>
      <c r="P236" s="244">
        <f t="shared" si="94"/>
        <v>0</v>
      </c>
      <c r="Q236" s="244">
        <f t="shared" si="94"/>
        <v>0</v>
      </c>
      <c r="R236" s="244">
        <f t="shared" si="94"/>
        <v>0</v>
      </c>
      <c r="S236" s="244">
        <f t="shared" si="94"/>
        <v>0</v>
      </c>
      <c r="T236" s="228"/>
      <c r="U236" s="223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91"/>
    </row>
    <row r="237" spans="2:67" ht="13.5" hidden="1" customHeight="1">
      <c r="B237" s="272"/>
      <c r="C237" s="272"/>
      <c r="D237" s="229"/>
      <c r="E237" s="231"/>
      <c r="F237" s="243"/>
      <c r="G237" s="301">
        <f t="shared" si="89"/>
        <v>0</v>
      </c>
      <c r="H237" s="244"/>
      <c r="I237" s="244">
        <f t="shared" ref="I237:S237" si="95">+H237</f>
        <v>0</v>
      </c>
      <c r="J237" s="244">
        <f t="shared" si="95"/>
        <v>0</v>
      </c>
      <c r="K237" s="244">
        <f t="shared" si="95"/>
        <v>0</v>
      </c>
      <c r="L237" s="244">
        <f t="shared" si="95"/>
        <v>0</v>
      </c>
      <c r="M237" s="244">
        <f t="shared" si="95"/>
        <v>0</v>
      </c>
      <c r="N237" s="244">
        <f t="shared" si="95"/>
        <v>0</v>
      </c>
      <c r="O237" s="244">
        <f t="shared" si="95"/>
        <v>0</v>
      </c>
      <c r="P237" s="244">
        <f t="shared" si="95"/>
        <v>0</v>
      </c>
      <c r="Q237" s="244">
        <f t="shared" si="95"/>
        <v>0</v>
      </c>
      <c r="R237" s="244">
        <f t="shared" si="95"/>
        <v>0</v>
      </c>
      <c r="S237" s="244">
        <f t="shared" si="95"/>
        <v>0</v>
      </c>
      <c r="T237" s="228"/>
      <c r="U237" s="223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91"/>
    </row>
    <row r="238" spans="2:67" ht="17.100000000000001" customHeight="1">
      <c r="B238" s="272"/>
      <c r="C238" s="272"/>
      <c r="D238" s="229"/>
      <c r="E238" s="231"/>
      <c r="F238" s="308" t="s">
        <v>107</v>
      </c>
      <c r="G238" s="301">
        <f t="shared" ref="G238:S238" si="96">SUM(G239:G244)</f>
        <v>2400</v>
      </c>
      <c r="H238" s="309">
        <f t="shared" si="96"/>
        <v>200</v>
      </c>
      <c r="I238" s="309">
        <f t="shared" si="96"/>
        <v>200</v>
      </c>
      <c r="J238" s="309">
        <f t="shared" si="96"/>
        <v>200</v>
      </c>
      <c r="K238" s="309">
        <f t="shared" si="96"/>
        <v>200</v>
      </c>
      <c r="L238" s="309">
        <f t="shared" si="96"/>
        <v>200</v>
      </c>
      <c r="M238" s="309">
        <f t="shared" si="96"/>
        <v>200</v>
      </c>
      <c r="N238" s="309">
        <f t="shared" si="96"/>
        <v>200</v>
      </c>
      <c r="O238" s="309">
        <f t="shared" si="96"/>
        <v>200</v>
      </c>
      <c r="P238" s="309">
        <f t="shared" si="96"/>
        <v>200</v>
      </c>
      <c r="Q238" s="309">
        <f t="shared" si="96"/>
        <v>200</v>
      </c>
      <c r="R238" s="309">
        <f t="shared" si="96"/>
        <v>200</v>
      </c>
      <c r="S238" s="309">
        <f t="shared" si="96"/>
        <v>200</v>
      </c>
      <c r="T238" s="228"/>
      <c r="U238" s="22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91"/>
    </row>
    <row r="239" spans="2:67" ht="13.5" customHeight="1">
      <c r="B239" s="272"/>
      <c r="C239" s="272"/>
      <c r="D239" s="229"/>
      <c r="E239" s="231"/>
      <c r="F239" s="243" t="s">
        <v>103</v>
      </c>
      <c r="G239" s="301">
        <f t="shared" ref="G239:G244" si="97">SUM(H239:S239)</f>
        <v>2400</v>
      </c>
      <c r="H239" s="244">
        <v>200</v>
      </c>
      <c r="I239" s="244">
        <f t="shared" ref="I239:S239" si="98">+H239</f>
        <v>200</v>
      </c>
      <c r="J239" s="244">
        <f t="shared" si="98"/>
        <v>200</v>
      </c>
      <c r="K239" s="244">
        <f t="shared" si="98"/>
        <v>200</v>
      </c>
      <c r="L239" s="244">
        <f t="shared" si="98"/>
        <v>200</v>
      </c>
      <c r="M239" s="244">
        <f t="shared" si="98"/>
        <v>200</v>
      </c>
      <c r="N239" s="244">
        <f t="shared" si="98"/>
        <v>200</v>
      </c>
      <c r="O239" s="244">
        <f t="shared" si="98"/>
        <v>200</v>
      </c>
      <c r="P239" s="244">
        <f t="shared" si="98"/>
        <v>200</v>
      </c>
      <c r="Q239" s="244">
        <f t="shared" si="98"/>
        <v>200</v>
      </c>
      <c r="R239" s="244">
        <f t="shared" si="98"/>
        <v>200</v>
      </c>
      <c r="S239" s="244">
        <f t="shared" si="98"/>
        <v>200</v>
      </c>
      <c r="T239" s="228"/>
      <c r="U239" s="22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91"/>
    </row>
    <row r="240" spans="2:67" ht="13.5" customHeight="1">
      <c r="B240" s="272"/>
      <c r="C240" s="272"/>
      <c r="D240" s="229"/>
      <c r="E240" s="231"/>
      <c r="F240" s="243" t="s">
        <v>104</v>
      </c>
      <c r="G240" s="301">
        <f t="shared" si="97"/>
        <v>0</v>
      </c>
      <c r="H240" s="244"/>
      <c r="I240" s="244">
        <f t="shared" ref="I240:S240" si="99">+H240</f>
        <v>0</v>
      </c>
      <c r="J240" s="244">
        <f t="shared" si="99"/>
        <v>0</v>
      </c>
      <c r="K240" s="244">
        <f t="shared" si="99"/>
        <v>0</v>
      </c>
      <c r="L240" s="244">
        <f t="shared" si="99"/>
        <v>0</v>
      </c>
      <c r="M240" s="244">
        <f t="shared" si="99"/>
        <v>0</v>
      </c>
      <c r="N240" s="244">
        <f t="shared" si="99"/>
        <v>0</v>
      </c>
      <c r="O240" s="244">
        <f t="shared" si="99"/>
        <v>0</v>
      </c>
      <c r="P240" s="244">
        <f t="shared" si="99"/>
        <v>0</v>
      </c>
      <c r="Q240" s="244">
        <f t="shared" si="99"/>
        <v>0</v>
      </c>
      <c r="R240" s="244">
        <f t="shared" si="99"/>
        <v>0</v>
      </c>
      <c r="S240" s="244">
        <f t="shared" si="99"/>
        <v>0</v>
      </c>
      <c r="T240" s="228"/>
      <c r="U240" s="22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91"/>
    </row>
    <row r="241" spans="2:67" ht="13.5" customHeight="1">
      <c r="B241" s="272"/>
      <c r="C241" s="272"/>
      <c r="D241" s="229"/>
      <c r="E241" s="231"/>
      <c r="F241" s="243" t="s">
        <v>105</v>
      </c>
      <c r="G241" s="301">
        <f t="shared" si="97"/>
        <v>0</v>
      </c>
      <c r="H241" s="244"/>
      <c r="I241" s="244">
        <f t="shared" ref="I241:S241" si="100">+H241</f>
        <v>0</v>
      </c>
      <c r="J241" s="244">
        <f t="shared" si="100"/>
        <v>0</v>
      </c>
      <c r="K241" s="244">
        <f t="shared" si="100"/>
        <v>0</v>
      </c>
      <c r="L241" s="244">
        <f t="shared" si="100"/>
        <v>0</v>
      </c>
      <c r="M241" s="244">
        <f t="shared" si="100"/>
        <v>0</v>
      </c>
      <c r="N241" s="244">
        <f t="shared" si="100"/>
        <v>0</v>
      </c>
      <c r="O241" s="244">
        <f t="shared" si="100"/>
        <v>0</v>
      </c>
      <c r="P241" s="244">
        <f t="shared" si="100"/>
        <v>0</v>
      </c>
      <c r="Q241" s="244">
        <f t="shared" si="100"/>
        <v>0</v>
      </c>
      <c r="R241" s="244">
        <f t="shared" si="100"/>
        <v>0</v>
      </c>
      <c r="S241" s="244">
        <f t="shared" si="100"/>
        <v>0</v>
      </c>
      <c r="T241" s="228"/>
      <c r="U241" s="22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91"/>
    </row>
    <row r="242" spans="2:67" ht="13.5" hidden="1" customHeight="1">
      <c r="B242" s="272"/>
      <c r="C242" s="272"/>
      <c r="D242" s="229"/>
      <c r="E242" s="231"/>
      <c r="F242" s="243"/>
      <c r="G242" s="301">
        <f t="shared" si="97"/>
        <v>0</v>
      </c>
      <c r="H242" s="244"/>
      <c r="I242" s="244">
        <f t="shared" ref="I242:S242" si="101">+H242</f>
        <v>0</v>
      </c>
      <c r="J242" s="244">
        <f t="shared" si="101"/>
        <v>0</v>
      </c>
      <c r="K242" s="244">
        <f t="shared" si="101"/>
        <v>0</v>
      </c>
      <c r="L242" s="244">
        <f t="shared" si="101"/>
        <v>0</v>
      </c>
      <c r="M242" s="244">
        <f t="shared" si="101"/>
        <v>0</v>
      </c>
      <c r="N242" s="244">
        <f t="shared" si="101"/>
        <v>0</v>
      </c>
      <c r="O242" s="244">
        <f t="shared" si="101"/>
        <v>0</v>
      </c>
      <c r="P242" s="244">
        <f t="shared" si="101"/>
        <v>0</v>
      </c>
      <c r="Q242" s="244">
        <f t="shared" si="101"/>
        <v>0</v>
      </c>
      <c r="R242" s="244">
        <f t="shared" si="101"/>
        <v>0</v>
      </c>
      <c r="S242" s="244">
        <f t="shared" si="101"/>
        <v>0</v>
      </c>
      <c r="T242" s="228"/>
      <c r="U242" s="22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91"/>
    </row>
    <row r="243" spans="2:67" ht="13.5" hidden="1" customHeight="1">
      <c r="B243" s="272"/>
      <c r="C243" s="272"/>
      <c r="D243" s="229"/>
      <c r="E243" s="231"/>
      <c r="F243" s="243"/>
      <c r="G243" s="301">
        <f t="shared" si="97"/>
        <v>0</v>
      </c>
      <c r="H243" s="244"/>
      <c r="I243" s="244">
        <f t="shared" ref="I243:S243" si="102">+H243</f>
        <v>0</v>
      </c>
      <c r="J243" s="244">
        <f t="shared" si="102"/>
        <v>0</v>
      </c>
      <c r="K243" s="244">
        <f t="shared" si="102"/>
        <v>0</v>
      </c>
      <c r="L243" s="244">
        <f t="shared" si="102"/>
        <v>0</v>
      </c>
      <c r="M243" s="244">
        <f t="shared" si="102"/>
        <v>0</v>
      </c>
      <c r="N243" s="244">
        <f t="shared" si="102"/>
        <v>0</v>
      </c>
      <c r="O243" s="244">
        <f t="shared" si="102"/>
        <v>0</v>
      </c>
      <c r="P243" s="244">
        <f t="shared" si="102"/>
        <v>0</v>
      </c>
      <c r="Q243" s="244">
        <f t="shared" si="102"/>
        <v>0</v>
      </c>
      <c r="R243" s="244">
        <f t="shared" si="102"/>
        <v>0</v>
      </c>
      <c r="S243" s="244">
        <f t="shared" si="102"/>
        <v>0</v>
      </c>
      <c r="T243" s="228"/>
      <c r="U243" s="223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91"/>
    </row>
    <row r="244" spans="2:67" ht="13.5" hidden="1" customHeight="1">
      <c r="B244" s="272"/>
      <c r="C244" s="272"/>
      <c r="D244" s="229"/>
      <c r="E244" s="231"/>
      <c r="F244" s="243"/>
      <c r="G244" s="301">
        <f t="shared" si="97"/>
        <v>0</v>
      </c>
      <c r="H244" s="244"/>
      <c r="I244" s="244">
        <f t="shared" ref="I244:S244" si="103">+H244</f>
        <v>0</v>
      </c>
      <c r="J244" s="244">
        <f t="shared" si="103"/>
        <v>0</v>
      </c>
      <c r="K244" s="244">
        <f t="shared" si="103"/>
        <v>0</v>
      </c>
      <c r="L244" s="244">
        <f t="shared" si="103"/>
        <v>0</v>
      </c>
      <c r="M244" s="244">
        <f t="shared" si="103"/>
        <v>0</v>
      </c>
      <c r="N244" s="244">
        <f t="shared" si="103"/>
        <v>0</v>
      </c>
      <c r="O244" s="244">
        <f t="shared" si="103"/>
        <v>0</v>
      </c>
      <c r="P244" s="244">
        <f t="shared" si="103"/>
        <v>0</v>
      </c>
      <c r="Q244" s="244">
        <f t="shared" si="103"/>
        <v>0</v>
      </c>
      <c r="R244" s="244">
        <f t="shared" si="103"/>
        <v>0</v>
      </c>
      <c r="S244" s="244">
        <f t="shared" si="103"/>
        <v>0</v>
      </c>
      <c r="T244" s="228"/>
      <c r="U244" s="223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91"/>
    </row>
    <row r="245" spans="2:67" ht="13.5" customHeight="1">
      <c r="B245" s="272"/>
      <c r="C245" s="272"/>
      <c r="D245" s="229"/>
      <c r="E245" s="231"/>
      <c r="F245" s="310" t="s">
        <v>395</v>
      </c>
      <c r="G245" s="301">
        <f t="shared" ref="G245:S245" si="104">SUM(G246:G251)</f>
        <v>600</v>
      </c>
      <c r="H245" s="309">
        <f t="shared" si="104"/>
        <v>50</v>
      </c>
      <c r="I245" s="309">
        <f t="shared" si="104"/>
        <v>50</v>
      </c>
      <c r="J245" s="309">
        <f t="shared" si="104"/>
        <v>50</v>
      </c>
      <c r="K245" s="309">
        <f t="shared" si="104"/>
        <v>50</v>
      </c>
      <c r="L245" s="309">
        <f t="shared" si="104"/>
        <v>50</v>
      </c>
      <c r="M245" s="309">
        <f t="shared" si="104"/>
        <v>50</v>
      </c>
      <c r="N245" s="309">
        <f t="shared" si="104"/>
        <v>50</v>
      </c>
      <c r="O245" s="309">
        <f t="shared" si="104"/>
        <v>50</v>
      </c>
      <c r="P245" s="309">
        <f t="shared" si="104"/>
        <v>50</v>
      </c>
      <c r="Q245" s="309">
        <f t="shared" si="104"/>
        <v>50</v>
      </c>
      <c r="R245" s="309">
        <f t="shared" si="104"/>
        <v>50</v>
      </c>
      <c r="S245" s="309">
        <f t="shared" si="104"/>
        <v>50</v>
      </c>
      <c r="T245" s="228"/>
      <c r="U245" s="223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91"/>
    </row>
    <row r="246" spans="2:67" ht="13.5" customHeight="1">
      <c r="B246" s="272"/>
      <c r="C246" s="272"/>
      <c r="D246" s="229"/>
      <c r="E246" s="231"/>
      <c r="F246" s="243"/>
      <c r="G246" s="301">
        <f t="shared" ref="G246:G251" si="105">SUM(H246:S246)</f>
        <v>600</v>
      </c>
      <c r="H246" s="244">
        <v>50</v>
      </c>
      <c r="I246" s="244">
        <f t="shared" ref="I246:S246" si="106">+H246</f>
        <v>50</v>
      </c>
      <c r="J246" s="244">
        <f t="shared" si="106"/>
        <v>50</v>
      </c>
      <c r="K246" s="244">
        <f t="shared" si="106"/>
        <v>50</v>
      </c>
      <c r="L246" s="244">
        <f t="shared" si="106"/>
        <v>50</v>
      </c>
      <c r="M246" s="244">
        <f t="shared" si="106"/>
        <v>50</v>
      </c>
      <c r="N246" s="244">
        <f t="shared" si="106"/>
        <v>50</v>
      </c>
      <c r="O246" s="244">
        <f t="shared" si="106"/>
        <v>50</v>
      </c>
      <c r="P246" s="244">
        <f t="shared" si="106"/>
        <v>50</v>
      </c>
      <c r="Q246" s="244">
        <f t="shared" si="106"/>
        <v>50</v>
      </c>
      <c r="R246" s="244">
        <f t="shared" si="106"/>
        <v>50</v>
      </c>
      <c r="S246" s="244">
        <f t="shared" si="106"/>
        <v>50</v>
      </c>
      <c r="T246" s="228"/>
      <c r="U246" s="223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91"/>
    </row>
    <row r="247" spans="2:67" ht="13.5" customHeight="1">
      <c r="B247" s="272"/>
      <c r="C247" s="272"/>
      <c r="D247" s="229"/>
      <c r="E247" s="231"/>
      <c r="F247" s="243"/>
      <c r="G247" s="301">
        <f t="shared" si="105"/>
        <v>0</v>
      </c>
      <c r="H247" s="244"/>
      <c r="I247" s="244">
        <f t="shared" ref="I247:S247" si="107">+H247</f>
        <v>0</v>
      </c>
      <c r="J247" s="244">
        <f t="shared" si="107"/>
        <v>0</v>
      </c>
      <c r="K247" s="244">
        <f t="shared" si="107"/>
        <v>0</v>
      </c>
      <c r="L247" s="244">
        <f t="shared" si="107"/>
        <v>0</v>
      </c>
      <c r="M247" s="244">
        <f t="shared" si="107"/>
        <v>0</v>
      </c>
      <c r="N247" s="244">
        <f t="shared" si="107"/>
        <v>0</v>
      </c>
      <c r="O247" s="244">
        <f t="shared" si="107"/>
        <v>0</v>
      </c>
      <c r="P247" s="244">
        <f t="shared" si="107"/>
        <v>0</v>
      </c>
      <c r="Q247" s="244">
        <f t="shared" si="107"/>
        <v>0</v>
      </c>
      <c r="R247" s="244">
        <f t="shared" si="107"/>
        <v>0</v>
      </c>
      <c r="S247" s="244">
        <f t="shared" si="107"/>
        <v>0</v>
      </c>
      <c r="T247" s="228"/>
      <c r="U247" s="223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91"/>
    </row>
    <row r="248" spans="2:67" ht="13.5" hidden="1" customHeight="1">
      <c r="B248" s="272"/>
      <c r="C248" s="272"/>
      <c r="D248" s="229"/>
      <c r="E248" s="231"/>
      <c r="F248" s="243"/>
      <c r="G248" s="301">
        <f t="shared" si="105"/>
        <v>0</v>
      </c>
      <c r="H248" s="244"/>
      <c r="I248" s="244">
        <f t="shared" ref="I248:S248" si="108">+H248</f>
        <v>0</v>
      </c>
      <c r="J248" s="244">
        <f t="shared" si="108"/>
        <v>0</v>
      </c>
      <c r="K248" s="244">
        <f t="shared" si="108"/>
        <v>0</v>
      </c>
      <c r="L248" s="244">
        <f t="shared" si="108"/>
        <v>0</v>
      </c>
      <c r="M248" s="244">
        <f t="shared" si="108"/>
        <v>0</v>
      </c>
      <c r="N248" s="244">
        <f t="shared" si="108"/>
        <v>0</v>
      </c>
      <c r="O248" s="244">
        <f t="shared" si="108"/>
        <v>0</v>
      </c>
      <c r="P248" s="244">
        <f t="shared" si="108"/>
        <v>0</v>
      </c>
      <c r="Q248" s="244">
        <f t="shared" si="108"/>
        <v>0</v>
      </c>
      <c r="R248" s="244">
        <f t="shared" si="108"/>
        <v>0</v>
      </c>
      <c r="S248" s="244">
        <f t="shared" si="108"/>
        <v>0</v>
      </c>
      <c r="T248" s="228"/>
      <c r="U248" s="223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91"/>
    </row>
    <row r="249" spans="2:67" ht="13.5" hidden="1" customHeight="1">
      <c r="B249" s="272"/>
      <c r="C249" s="272"/>
      <c r="D249" s="229"/>
      <c r="E249" s="231"/>
      <c r="F249" s="243"/>
      <c r="G249" s="301">
        <f t="shared" si="105"/>
        <v>0</v>
      </c>
      <c r="H249" s="244"/>
      <c r="I249" s="244">
        <f t="shared" ref="I249:S249" si="109">+H249</f>
        <v>0</v>
      </c>
      <c r="J249" s="244">
        <f t="shared" si="109"/>
        <v>0</v>
      </c>
      <c r="K249" s="244">
        <f t="shared" si="109"/>
        <v>0</v>
      </c>
      <c r="L249" s="244">
        <f t="shared" si="109"/>
        <v>0</v>
      </c>
      <c r="M249" s="244">
        <f t="shared" si="109"/>
        <v>0</v>
      </c>
      <c r="N249" s="244">
        <f t="shared" si="109"/>
        <v>0</v>
      </c>
      <c r="O249" s="244">
        <f t="shared" si="109"/>
        <v>0</v>
      </c>
      <c r="P249" s="244">
        <f t="shared" si="109"/>
        <v>0</v>
      </c>
      <c r="Q249" s="244">
        <f t="shared" si="109"/>
        <v>0</v>
      </c>
      <c r="R249" s="244">
        <f t="shared" si="109"/>
        <v>0</v>
      </c>
      <c r="S249" s="244">
        <f t="shared" si="109"/>
        <v>0</v>
      </c>
      <c r="T249" s="228"/>
      <c r="U249" s="223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91"/>
    </row>
    <row r="250" spans="2:67" ht="13.5" hidden="1" customHeight="1">
      <c r="B250" s="272"/>
      <c r="C250" s="272"/>
      <c r="D250" s="229"/>
      <c r="E250" s="231"/>
      <c r="F250" s="243"/>
      <c r="G250" s="301">
        <f t="shared" si="105"/>
        <v>0</v>
      </c>
      <c r="H250" s="244"/>
      <c r="I250" s="244">
        <f t="shared" ref="I250:S250" si="110">+H250</f>
        <v>0</v>
      </c>
      <c r="J250" s="244">
        <f t="shared" si="110"/>
        <v>0</v>
      </c>
      <c r="K250" s="244">
        <f t="shared" si="110"/>
        <v>0</v>
      </c>
      <c r="L250" s="244">
        <f t="shared" si="110"/>
        <v>0</v>
      </c>
      <c r="M250" s="244">
        <f t="shared" si="110"/>
        <v>0</v>
      </c>
      <c r="N250" s="244">
        <f t="shared" si="110"/>
        <v>0</v>
      </c>
      <c r="O250" s="244">
        <f t="shared" si="110"/>
        <v>0</v>
      </c>
      <c r="P250" s="244">
        <f t="shared" si="110"/>
        <v>0</v>
      </c>
      <c r="Q250" s="244">
        <f t="shared" si="110"/>
        <v>0</v>
      </c>
      <c r="R250" s="244">
        <f t="shared" si="110"/>
        <v>0</v>
      </c>
      <c r="S250" s="244">
        <f t="shared" si="110"/>
        <v>0</v>
      </c>
      <c r="T250" s="228"/>
      <c r="U250" s="223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91"/>
    </row>
    <row r="251" spans="2:67" ht="13.5" hidden="1" customHeight="1">
      <c r="B251" s="272"/>
      <c r="C251" s="272"/>
      <c r="D251" s="229"/>
      <c r="E251" s="231"/>
      <c r="F251" s="243"/>
      <c r="G251" s="301">
        <f t="shared" si="105"/>
        <v>0</v>
      </c>
      <c r="H251" s="244"/>
      <c r="I251" s="244">
        <f t="shared" ref="I251:S251" si="111">+H251</f>
        <v>0</v>
      </c>
      <c r="J251" s="244">
        <f t="shared" si="111"/>
        <v>0</v>
      </c>
      <c r="K251" s="244">
        <f t="shared" si="111"/>
        <v>0</v>
      </c>
      <c r="L251" s="244">
        <f t="shared" si="111"/>
        <v>0</v>
      </c>
      <c r="M251" s="244">
        <f t="shared" si="111"/>
        <v>0</v>
      </c>
      <c r="N251" s="244">
        <f t="shared" si="111"/>
        <v>0</v>
      </c>
      <c r="O251" s="244">
        <f t="shared" si="111"/>
        <v>0</v>
      </c>
      <c r="P251" s="244">
        <f t="shared" si="111"/>
        <v>0</v>
      </c>
      <c r="Q251" s="244">
        <f t="shared" si="111"/>
        <v>0</v>
      </c>
      <c r="R251" s="244">
        <f t="shared" si="111"/>
        <v>0</v>
      </c>
      <c r="S251" s="244">
        <f t="shared" si="111"/>
        <v>0</v>
      </c>
      <c r="T251" s="228"/>
      <c r="U251" s="223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91"/>
    </row>
    <row r="252" spans="2:67" ht="13.5" customHeight="1">
      <c r="B252" s="272"/>
      <c r="C252" s="272"/>
      <c r="D252" s="229"/>
      <c r="E252" s="231"/>
      <c r="F252" s="310" t="s">
        <v>133</v>
      </c>
      <c r="G252" s="301">
        <f t="shared" ref="G252:S252" si="112">SUM(G253:G258)</f>
        <v>0</v>
      </c>
      <c r="H252" s="309">
        <f t="shared" si="112"/>
        <v>0</v>
      </c>
      <c r="I252" s="309">
        <f t="shared" si="112"/>
        <v>0</v>
      </c>
      <c r="J252" s="309">
        <f t="shared" si="112"/>
        <v>0</v>
      </c>
      <c r="K252" s="309">
        <f t="shared" si="112"/>
        <v>0</v>
      </c>
      <c r="L252" s="309">
        <f t="shared" si="112"/>
        <v>0</v>
      </c>
      <c r="M252" s="309">
        <f t="shared" si="112"/>
        <v>0</v>
      </c>
      <c r="N252" s="309">
        <f t="shared" si="112"/>
        <v>0</v>
      </c>
      <c r="O252" s="309">
        <f t="shared" si="112"/>
        <v>0</v>
      </c>
      <c r="P252" s="309">
        <f t="shared" si="112"/>
        <v>0</v>
      </c>
      <c r="Q252" s="309">
        <f t="shared" si="112"/>
        <v>0</v>
      </c>
      <c r="R252" s="309">
        <f t="shared" si="112"/>
        <v>0</v>
      </c>
      <c r="S252" s="309">
        <f t="shared" si="112"/>
        <v>0</v>
      </c>
      <c r="T252" s="228"/>
      <c r="U252" s="223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91"/>
    </row>
    <row r="253" spans="2:67" ht="13.5" customHeight="1">
      <c r="B253" s="272"/>
      <c r="C253" s="272"/>
      <c r="D253" s="229"/>
      <c r="E253" s="231"/>
      <c r="F253" s="243"/>
      <c r="G253" s="301">
        <f t="shared" ref="G253:G258" si="113">SUM(H253:S253)</f>
        <v>0</v>
      </c>
      <c r="H253" s="244"/>
      <c r="I253" s="244">
        <f t="shared" ref="I253:S253" si="114">+H253</f>
        <v>0</v>
      </c>
      <c r="J253" s="244">
        <f t="shared" si="114"/>
        <v>0</v>
      </c>
      <c r="K253" s="244">
        <f t="shared" si="114"/>
        <v>0</v>
      </c>
      <c r="L253" s="244">
        <f t="shared" si="114"/>
        <v>0</v>
      </c>
      <c r="M253" s="244">
        <f t="shared" si="114"/>
        <v>0</v>
      </c>
      <c r="N253" s="244">
        <f t="shared" si="114"/>
        <v>0</v>
      </c>
      <c r="O253" s="244">
        <f t="shared" si="114"/>
        <v>0</v>
      </c>
      <c r="P253" s="244">
        <f t="shared" si="114"/>
        <v>0</v>
      </c>
      <c r="Q253" s="244">
        <f t="shared" si="114"/>
        <v>0</v>
      </c>
      <c r="R253" s="244">
        <f t="shared" si="114"/>
        <v>0</v>
      </c>
      <c r="S253" s="244">
        <f t="shared" si="114"/>
        <v>0</v>
      </c>
      <c r="T253" s="228"/>
      <c r="U253" s="223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91"/>
    </row>
    <row r="254" spans="2:67" ht="13.5" customHeight="1">
      <c r="B254" s="272"/>
      <c r="C254" s="272"/>
      <c r="D254" s="229"/>
      <c r="E254" s="231"/>
      <c r="F254" s="243"/>
      <c r="G254" s="301">
        <f t="shared" si="113"/>
        <v>0</v>
      </c>
      <c r="H254" s="244"/>
      <c r="I254" s="244">
        <f t="shared" ref="I254:S254" si="115">+H254</f>
        <v>0</v>
      </c>
      <c r="J254" s="244">
        <f t="shared" si="115"/>
        <v>0</v>
      </c>
      <c r="K254" s="244">
        <f t="shared" si="115"/>
        <v>0</v>
      </c>
      <c r="L254" s="244">
        <f t="shared" si="115"/>
        <v>0</v>
      </c>
      <c r="M254" s="244">
        <f t="shared" si="115"/>
        <v>0</v>
      </c>
      <c r="N254" s="244">
        <f t="shared" si="115"/>
        <v>0</v>
      </c>
      <c r="O254" s="244">
        <f t="shared" si="115"/>
        <v>0</v>
      </c>
      <c r="P254" s="244">
        <f t="shared" si="115"/>
        <v>0</v>
      </c>
      <c r="Q254" s="244">
        <f t="shared" si="115"/>
        <v>0</v>
      </c>
      <c r="R254" s="244">
        <f t="shared" si="115"/>
        <v>0</v>
      </c>
      <c r="S254" s="244">
        <f t="shared" si="115"/>
        <v>0</v>
      </c>
      <c r="T254" s="228"/>
      <c r="U254" s="223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91"/>
    </row>
    <row r="255" spans="2:67" ht="13.5" hidden="1" customHeight="1">
      <c r="B255" s="272"/>
      <c r="C255" s="272"/>
      <c r="D255" s="229"/>
      <c r="E255" s="231"/>
      <c r="F255" s="243"/>
      <c r="G255" s="301">
        <f t="shared" si="113"/>
        <v>0</v>
      </c>
      <c r="H255" s="244"/>
      <c r="I255" s="244">
        <f t="shared" ref="I255:S255" si="116">+H255</f>
        <v>0</v>
      </c>
      <c r="J255" s="244">
        <f t="shared" si="116"/>
        <v>0</v>
      </c>
      <c r="K255" s="244">
        <f t="shared" si="116"/>
        <v>0</v>
      </c>
      <c r="L255" s="244">
        <f t="shared" si="116"/>
        <v>0</v>
      </c>
      <c r="M255" s="244">
        <f t="shared" si="116"/>
        <v>0</v>
      </c>
      <c r="N255" s="244">
        <f t="shared" si="116"/>
        <v>0</v>
      </c>
      <c r="O255" s="244">
        <f t="shared" si="116"/>
        <v>0</v>
      </c>
      <c r="P255" s="244">
        <f t="shared" si="116"/>
        <v>0</v>
      </c>
      <c r="Q255" s="244">
        <f t="shared" si="116"/>
        <v>0</v>
      </c>
      <c r="R255" s="244">
        <f t="shared" si="116"/>
        <v>0</v>
      </c>
      <c r="S255" s="244">
        <f t="shared" si="116"/>
        <v>0</v>
      </c>
      <c r="T255" s="228"/>
      <c r="U255" s="223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91"/>
    </row>
    <row r="256" spans="2:67" ht="13.5" hidden="1" customHeight="1">
      <c r="B256" s="272"/>
      <c r="C256" s="272"/>
      <c r="D256" s="229"/>
      <c r="E256" s="231"/>
      <c r="F256" s="243"/>
      <c r="G256" s="301">
        <f t="shared" si="113"/>
        <v>0</v>
      </c>
      <c r="H256" s="244"/>
      <c r="I256" s="244">
        <f t="shared" ref="I256:S256" si="117">+H256</f>
        <v>0</v>
      </c>
      <c r="J256" s="244">
        <f t="shared" si="117"/>
        <v>0</v>
      </c>
      <c r="K256" s="244">
        <f t="shared" si="117"/>
        <v>0</v>
      </c>
      <c r="L256" s="244">
        <f t="shared" si="117"/>
        <v>0</v>
      </c>
      <c r="M256" s="244">
        <f t="shared" si="117"/>
        <v>0</v>
      </c>
      <c r="N256" s="244">
        <f t="shared" si="117"/>
        <v>0</v>
      </c>
      <c r="O256" s="244">
        <f t="shared" si="117"/>
        <v>0</v>
      </c>
      <c r="P256" s="244">
        <f t="shared" si="117"/>
        <v>0</v>
      </c>
      <c r="Q256" s="244">
        <f t="shared" si="117"/>
        <v>0</v>
      </c>
      <c r="R256" s="244">
        <f t="shared" si="117"/>
        <v>0</v>
      </c>
      <c r="S256" s="244">
        <f t="shared" si="117"/>
        <v>0</v>
      </c>
      <c r="T256" s="228"/>
      <c r="U256" s="223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91"/>
    </row>
    <row r="257" spans="2:67" ht="13.5" hidden="1" customHeight="1">
      <c r="B257" s="272"/>
      <c r="C257" s="272"/>
      <c r="D257" s="229"/>
      <c r="E257" s="231"/>
      <c r="F257" s="243"/>
      <c r="G257" s="301">
        <f t="shared" si="113"/>
        <v>0</v>
      </c>
      <c r="H257" s="244"/>
      <c r="I257" s="244">
        <f t="shared" ref="I257:S257" si="118">+H257</f>
        <v>0</v>
      </c>
      <c r="J257" s="244">
        <f t="shared" si="118"/>
        <v>0</v>
      </c>
      <c r="K257" s="244">
        <f t="shared" si="118"/>
        <v>0</v>
      </c>
      <c r="L257" s="244">
        <f t="shared" si="118"/>
        <v>0</v>
      </c>
      <c r="M257" s="244">
        <f t="shared" si="118"/>
        <v>0</v>
      </c>
      <c r="N257" s="244">
        <f t="shared" si="118"/>
        <v>0</v>
      </c>
      <c r="O257" s="244">
        <f t="shared" si="118"/>
        <v>0</v>
      </c>
      <c r="P257" s="244">
        <f t="shared" si="118"/>
        <v>0</v>
      </c>
      <c r="Q257" s="244">
        <f t="shared" si="118"/>
        <v>0</v>
      </c>
      <c r="R257" s="244">
        <f t="shared" si="118"/>
        <v>0</v>
      </c>
      <c r="S257" s="244">
        <f t="shared" si="118"/>
        <v>0</v>
      </c>
      <c r="T257" s="228"/>
      <c r="U257" s="223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91"/>
    </row>
    <row r="258" spans="2:67" ht="13.5" hidden="1" customHeight="1">
      <c r="B258" s="272"/>
      <c r="C258" s="272"/>
      <c r="D258" s="229"/>
      <c r="E258" s="231"/>
      <c r="F258" s="243"/>
      <c r="G258" s="301">
        <f t="shared" si="113"/>
        <v>0</v>
      </c>
      <c r="H258" s="244"/>
      <c r="I258" s="244">
        <f t="shared" ref="I258:S258" si="119">+H258</f>
        <v>0</v>
      </c>
      <c r="J258" s="244">
        <f t="shared" si="119"/>
        <v>0</v>
      </c>
      <c r="K258" s="244">
        <f t="shared" si="119"/>
        <v>0</v>
      </c>
      <c r="L258" s="244">
        <f t="shared" si="119"/>
        <v>0</v>
      </c>
      <c r="M258" s="244">
        <f t="shared" si="119"/>
        <v>0</v>
      </c>
      <c r="N258" s="244">
        <f t="shared" si="119"/>
        <v>0</v>
      </c>
      <c r="O258" s="244">
        <f t="shared" si="119"/>
        <v>0</v>
      </c>
      <c r="P258" s="244">
        <f t="shared" si="119"/>
        <v>0</v>
      </c>
      <c r="Q258" s="244">
        <f t="shared" si="119"/>
        <v>0</v>
      </c>
      <c r="R258" s="244">
        <f t="shared" si="119"/>
        <v>0</v>
      </c>
      <c r="S258" s="244">
        <f t="shared" si="119"/>
        <v>0</v>
      </c>
      <c r="T258" s="228"/>
      <c r="U258" s="223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91"/>
    </row>
    <row r="259" spans="2:67" ht="13.5" customHeight="1">
      <c r="B259" s="272"/>
      <c r="C259" s="272"/>
      <c r="D259" s="229"/>
      <c r="E259" s="231"/>
      <c r="F259" s="310" t="s">
        <v>133</v>
      </c>
      <c r="G259" s="301">
        <f t="shared" ref="G259:S259" si="120">SUM(G260:G265)</f>
        <v>0</v>
      </c>
      <c r="H259" s="309">
        <f t="shared" si="120"/>
        <v>0</v>
      </c>
      <c r="I259" s="309">
        <f t="shared" si="120"/>
        <v>0</v>
      </c>
      <c r="J259" s="309">
        <f t="shared" si="120"/>
        <v>0</v>
      </c>
      <c r="K259" s="309">
        <f t="shared" si="120"/>
        <v>0</v>
      </c>
      <c r="L259" s="309">
        <f t="shared" si="120"/>
        <v>0</v>
      </c>
      <c r="M259" s="309">
        <f t="shared" si="120"/>
        <v>0</v>
      </c>
      <c r="N259" s="309">
        <f t="shared" si="120"/>
        <v>0</v>
      </c>
      <c r="O259" s="309">
        <f t="shared" si="120"/>
        <v>0</v>
      </c>
      <c r="P259" s="309">
        <f t="shared" si="120"/>
        <v>0</v>
      </c>
      <c r="Q259" s="309">
        <f t="shared" si="120"/>
        <v>0</v>
      </c>
      <c r="R259" s="309">
        <f t="shared" si="120"/>
        <v>0</v>
      </c>
      <c r="S259" s="309">
        <f t="shared" si="120"/>
        <v>0</v>
      </c>
      <c r="T259" s="228"/>
      <c r="U259" s="223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91"/>
    </row>
    <row r="260" spans="2:67" ht="13.5" customHeight="1">
      <c r="B260" s="272"/>
      <c r="C260" s="272"/>
      <c r="D260" s="229"/>
      <c r="E260" s="231"/>
      <c r="F260" s="243"/>
      <c r="G260" s="301">
        <f t="shared" ref="G260:G265" si="121">SUM(H260:S260)</f>
        <v>0</v>
      </c>
      <c r="H260" s="244"/>
      <c r="I260" s="244">
        <f t="shared" ref="I260:S260" si="122">+H260</f>
        <v>0</v>
      </c>
      <c r="J260" s="244">
        <f t="shared" si="122"/>
        <v>0</v>
      </c>
      <c r="K260" s="244">
        <f t="shared" si="122"/>
        <v>0</v>
      </c>
      <c r="L260" s="244">
        <f t="shared" si="122"/>
        <v>0</v>
      </c>
      <c r="M260" s="244">
        <f t="shared" si="122"/>
        <v>0</v>
      </c>
      <c r="N260" s="244">
        <f t="shared" si="122"/>
        <v>0</v>
      </c>
      <c r="O260" s="244">
        <f t="shared" si="122"/>
        <v>0</v>
      </c>
      <c r="P260" s="244">
        <f t="shared" si="122"/>
        <v>0</v>
      </c>
      <c r="Q260" s="244">
        <f t="shared" si="122"/>
        <v>0</v>
      </c>
      <c r="R260" s="244">
        <f t="shared" si="122"/>
        <v>0</v>
      </c>
      <c r="S260" s="244">
        <f t="shared" si="122"/>
        <v>0</v>
      </c>
      <c r="T260" s="228"/>
      <c r="U260" s="223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91"/>
    </row>
    <row r="261" spans="2:67" ht="13.5" customHeight="1">
      <c r="B261" s="272"/>
      <c r="C261" s="272"/>
      <c r="D261" s="229"/>
      <c r="E261" s="231"/>
      <c r="F261" s="243"/>
      <c r="G261" s="301">
        <f t="shared" si="121"/>
        <v>0</v>
      </c>
      <c r="H261" s="244"/>
      <c r="I261" s="244">
        <f t="shared" ref="I261:S261" si="123">+H261</f>
        <v>0</v>
      </c>
      <c r="J261" s="244">
        <f t="shared" si="123"/>
        <v>0</v>
      </c>
      <c r="K261" s="244">
        <f t="shared" si="123"/>
        <v>0</v>
      </c>
      <c r="L261" s="244">
        <f t="shared" si="123"/>
        <v>0</v>
      </c>
      <c r="M261" s="244">
        <f t="shared" si="123"/>
        <v>0</v>
      </c>
      <c r="N261" s="244">
        <f t="shared" si="123"/>
        <v>0</v>
      </c>
      <c r="O261" s="244">
        <f t="shared" si="123"/>
        <v>0</v>
      </c>
      <c r="P261" s="244">
        <f t="shared" si="123"/>
        <v>0</v>
      </c>
      <c r="Q261" s="244">
        <f t="shared" si="123"/>
        <v>0</v>
      </c>
      <c r="R261" s="244">
        <f t="shared" si="123"/>
        <v>0</v>
      </c>
      <c r="S261" s="244">
        <f t="shared" si="123"/>
        <v>0</v>
      </c>
      <c r="T261" s="228"/>
      <c r="U261" s="223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91"/>
    </row>
    <row r="262" spans="2:67" ht="13.5" hidden="1" customHeight="1">
      <c r="B262" s="272"/>
      <c r="C262" s="272"/>
      <c r="D262" s="229"/>
      <c r="E262" s="231"/>
      <c r="F262" s="243"/>
      <c r="G262" s="301">
        <f t="shared" si="121"/>
        <v>0</v>
      </c>
      <c r="H262" s="244"/>
      <c r="I262" s="244">
        <f t="shared" ref="I262:S262" si="124">+H262</f>
        <v>0</v>
      </c>
      <c r="J262" s="244">
        <f t="shared" si="124"/>
        <v>0</v>
      </c>
      <c r="K262" s="244">
        <f t="shared" si="124"/>
        <v>0</v>
      </c>
      <c r="L262" s="244">
        <f t="shared" si="124"/>
        <v>0</v>
      </c>
      <c r="M262" s="244">
        <f t="shared" si="124"/>
        <v>0</v>
      </c>
      <c r="N262" s="244">
        <f t="shared" si="124"/>
        <v>0</v>
      </c>
      <c r="O262" s="244">
        <f t="shared" si="124"/>
        <v>0</v>
      </c>
      <c r="P262" s="244">
        <f t="shared" si="124"/>
        <v>0</v>
      </c>
      <c r="Q262" s="244">
        <f t="shared" si="124"/>
        <v>0</v>
      </c>
      <c r="R262" s="244">
        <f t="shared" si="124"/>
        <v>0</v>
      </c>
      <c r="S262" s="244">
        <f t="shared" si="124"/>
        <v>0</v>
      </c>
      <c r="T262" s="228"/>
      <c r="U262" s="223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91"/>
    </row>
    <row r="263" spans="2:67" ht="13.5" hidden="1" customHeight="1">
      <c r="B263" s="272"/>
      <c r="C263" s="272"/>
      <c r="D263" s="229"/>
      <c r="E263" s="231"/>
      <c r="F263" s="243"/>
      <c r="G263" s="301">
        <f t="shared" si="121"/>
        <v>0</v>
      </c>
      <c r="H263" s="244"/>
      <c r="I263" s="244">
        <f t="shared" ref="I263:S263" si="125">+H263</f>
        <v>0</v>
      </c>
      <c r="J263" s="244">
        <f t="shared" si="125"/>
        <v>0</v>
      </c>
      <c r="K263" s="244">
        <f t="shared" si="125"/>
        <v>0</v>
      </c>
      <c r="L263" s="244">
        <f t="shared" si="125"/>
        <v>0</v>
      </c>
      <c r="M263" s="244">
        <f t="shared" si="125"/>
        <v>0</v>
      </c>
      <c r="N263" s="244">
        <f t="shared" si="125"/>
        <v>0</v>
      </c>
      <c r="O263" s="244">
        <f t="shared" si="125"/>
        <v>0</v>
      </c>
      <c r="P263" s="244">
        <f t="shared" si="125"/>
        <v>0</v>
      </c>
      <c r="Q263" s="244">
        <f t="shared" si="125"/>
        <v>0</v>
      </c>
      <c r="R263" s="244">
        <f t="shared" si="125"/>
        <v>0</v>
      </c>
      <c r="S263" s="244">
        <f t="shared" si="125"/>
        <v>0</v>
      </c>
      <c r="T263" s="228"/>
      <c r="U263" s="223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91"/>
    </row>
    <row r="264" spans="2:67" ht="13.5" hidden="1" customHeight="1">
      <c r="B264" s="272"/>
      <c r="C264" s="272"/>
      <c r="D264" s="229"/>
      <c r="E264" s="231"/>
      <c r="F264" s="243"/>
      <c r="G264" s="301">
        <f t="shared" si="121"/>
        <v>0</v>
      </c>
      <c r="H264" s="244"/>
      <c r="I264" s="244">
        <f t="shared" ref="I264:S264" si="126">+H264</f>
        <v>0</v>
      </c>
      <c r="J264" s="244">
        <f t="shared" si="126"/>
        <v>0</v>
      </c>
      <c r="K264" s="244">
        <f t="shared" si="126"/>
        <v>0</v>
      </c>
      <c r="L264" s="244">
        <f t="shared" si="126"/>
        <v>0</v>
      </c>
      <c r="M264" s="244">
        <f t="shared" si="126"/>
        <v>0</v>
      </c>
      <c r="N264" s="244">
        <f t="shared" si="126"/>
        <v>0</v>
      </c>
      <c r="O264" s="244">
        <f t="shared" si="126"/>
        <v>0</v>
      </c>
      <c r="P264" s="244">
        <f t="shared" si="126"/>
        <v>0</v>
      </c>
      <c r="Q264" s="244">
        <f t="shared" si="126"/>
        <v>0</v>
      </c>
      <c r="R264" s="244">
        <f t="shared" si="126"/>
        <v>0</v>
      </c>
      <c r="S264" s="244">
        <f t="shared" si="126"/>
        <v>0</v>
      </c>
      <c r="T264" s="228"/>
      <c r="U264" s="223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91"/>
    </row>
    <row r="265" spans="2:67" ht="13.5" hidden="1" customHeight="1">
      <c r="B265" s="272"/>
      <c r="C265" s="272"/>
      <c r="D265" s="229"/>
      <c r="E265" s="231"/>
      <c r="F265" s="243"/>
      <c r="G265" s="301">
        <f t="shared" si="121"/>
        <v>0</v>
      </c>
      <c r="H265" s="244"/>
      <c r="I265" s="244">
        <f t="shared" ref="I265:S265" si="127">+H265</f>
        <v>0</v>
      </c>
      <c r="J265" s="244">
        <f t="shared" si="127"/>
        <v>0</v>
      </c>
      <c r="K265" s="244">
        <f t="shared" si="127"/>
        <v>0</v>
      </c>
      <c r="L265" s="244">
        <f t="shared" si="127"/>
        <v>0</v>
      </c>
      <c r="M265" s="244">
        <f t="shared" si="127"/>
        <v>0</v>
      </c>
      <c r="N265" s="244">
        <f t="shared" si="127"/>
        <v>0</v>
      </c>
      <c r="O265" s="244">
        <f t="shared" si="127"/>
        <v>0</v>
      </c>
      <c r="P265" s="244">
        <f t="shared" si="127"/>
        <v>0</v>
      </c>
      <c r="Q265" s="244">
        <f t="shared" si="127"/>
        <v>0</v>
      </c>
      <c r="R265" s="244">
        <f t="shared" si="127"/>
        <v>0</v>
      </c>
      <c r="S265" s="244">
        <f t="shared" si="127"/>
        <v>0</v>
      </c>
      <c r="T265" s="228"/>
      <c r="U265" s="223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91"/>
    </row>
    <row r="266" spans="2:67" ht="13.5" customHeight="1">
      <c r="B266" s="272"/>
      <c r="C266" s="272"/>
      <c r="D266" s="229"/>
      <c r="E266" s="231"/>
      <c r="F266" s="820" t="s">
        <v>397</v>
      </c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27"/>
      <c r="T266" s="228"/>
      <c r="U266" s="223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91"/>
    </row>
    <row r="267" spans="2:67" ht="6.75" customHeight="1">
      <c r="B267" s="272"/>
      <c r="C267" s="272"/>
      <c r="D267" s="229"/>
      <c r="E267" s="231"/>
      <c r="F267" s="247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27"/>
      <c r="T267" s="228"/>
      <c r="U267" s="223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91"/>
    </row>
    <row r="268" spans="2:67" ht="18.75" customHeight="1">
      <c r="B268" s="272"/>
      <c r="C268" s="272"/>
      <c r="D268" s="229"/>
      <c r="E268" s="290">
        <v>5</v>
      </c>
      <c r="F268" s="984" t="s">
        <v>108</v>
      </c>
      <c r="G268" s="984"/>
      <c r="H268" s="984"/>
      <c r="I268" s="291"/>
      <c r="J268" s="231"/>
      <c r="K268" s="231"/>
      <c r="L268" s="231"/>
      <c r="M268" s="231"/>
      <c r="N268" s="231"/>
      <c r="O268" s="231"/>
      <c r="P268" s="231"/>
      <c r="Q268" s="231"/>
      <c r="R268" s="231"/>
      <c r="S268" s="227"/>
      <c r="T268" s="228"/>
      <c r="U268" s="223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91"/>
    </row>
    <row r="269" spans="2:67" ht="7.5" customHeight="1">
      <c r="B269" s="272"/>
      <c r="C269" s="272"/>
      <c r="D269" s="229"/>
      <c r="E269" s="231"/>
      <c r="F269" s="29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27"/>
      <c r="T269" s="228"/>
      <c r="U269" s="223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91"/>
    </row>
    <row r="270" spans="2:67" ht="13.5" customHeight="1">
      <c r="B270" s="272"/>
      <c r="C270" s="272"/>
      <c r="D270" s="229"/>
      <c r="E270" s="231"/>
      <c r="F270" s="231"/>
      <c r="G270" s="231"/>
      <c r="H270" s="232" t="str">
        <f t="shared" ref="H270:S270" si="128">H185</f>
        <v>Enero</v>
      </c>
      <c r="I270" s="232" t="str">
        <f t="shared" si="128"/>
        <v>Febrero</v>
      </c>
      <c r="J270" s="232" t="str">
        <f t="shared" si="128"/>
        <v>Marzo</v>
      </c>
      <c r="K270" s="232" t="str">
        <f t="shared" si="128"/>
        <v>Abril</v>
      </c>
      <c r="L270" s="232" t="str">
        <f t="shared" si="128"/>
        <v>Mayo</v>
      </c>
      <c r="M270" s="232" t="str">
        <f t="shared" si="128"/>
        <v>Junio</v>
      </c>
      <c r="N270" s="232" t="str">
        <f t="shared" si="128"/>
        <v>Julio</v>
      </c>
      <c r="O270" s="232" t="str">
        <f t="shared" si="128"/>
        <v>Agosto</v>
      </c>
      <c r="P270" s="232" t="str">
        <f t="shared" si="128"/>
        <v>Septiembre</v>
      </c>
      <c r="Q270" s="232" t="str">
        <f t="shared" si="128"/>
        <v>Octubre</v>
      </c>
      <c r="R270" s="232" t="str">
        <f t="shared" si="128"/>
        <v>Noviembre</v>
      </c>
      <c r="S270" s="232" t="str">
        <f t="shared" si="128"/>
        <v>Diciembre</v>
      </c>
      <c r="T270" s="318"/>
      <c r="U270" s="223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91"/>
    </row>
    <row r="271" spans="2:67" ht="16.5" customHeight="1">
      <c r="B271" s="272"/>
      <c r="C271" s="272"/>
      <c r="D271" s="229"/>
      <c r="E271" s="325" t="s">
        <v>110</v>
      </c>
      <c r="F271" s="985" t="s">
        <v>111</v>
      </c>
      <c r="G271" s="985"/>
      <c r="H271" s="235">
        <f>SUM(H273:H278)</f>
        <v>220</v>
      </c>
      <c r="I271" s="235">
        <f t="shared" ref="I271:S271" si="129">SUM(I273:I278)</f>
        <v>220</v>
      </c>
      <c r="J271" s="235">
        <f t="shared" si="129"/>
        <v>220</v>
      </c>
      <c r="K271" s="235">
        <f t="shared" si="129"/>
        <v>220</v>
      </c>
      <c r="L271" s="235">
        <f t="shared" si="129"/>
        <v>220</v>
      </c>
      <c r="M271" s="235">
        <f t="shared" si="129"/>
        <v>220</v>
      </c>
      <c r="N271" s="235">
        <f t="shared" si="129"/>
        <v>220</v>
      </c>
      <c r="O271" s="235">
        <f t="shared" si="129"/>
        <v>220</v>
      </c>
      <c r="P271" s="235">
        <f t="shared" si="129"/>
        <v>220</v>
      </c>
      <c r="Q271" s="235">
        <f t="shared" si="129"/>
        <v>220</v>
      </c>
      <c r="R271" s="235">
        <f t="shared" si="129"/>
        <v>220</v>
      </c>
      <c r="S271" s="300">
        <f t="shared" si="129"/>
        <v>220</v>
      </c>
      <c r="T271" s="228"/>
      <c r="U271" s="223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91"/>
    </row>
    <row r="272" spans="2:67" ht="13.5" customHeight="1">
      <c r="B272" s="272"/>
      <c r="C272" s="272"/>
      <c r="D272" s="229"/>
      <c r="E272" s="231"/>
      <c r="F272" s="238"/>
      <c r="G272" s="311">
        <f>SUM(H271:S271)</f>
        <v>2640</v>
      </c>
      <c r="H272" s="238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319"/>
      <c r="U272" s="223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91"/>
    </row>
    <row r="273" spans="2:67" ht="13.5" customHeight="1">
      <c r="B273" s="272"/>
      <c r="C273" s="272"/>
      <c r="D273" s="229"/>
      <c r="E273" s="231"/>
      <c r="F273" s="243" t="s">
        <v>112</v>
      </c>
      <c r="G273" s="301">
        <f t="shared" ref="G273:G278" si="130">SUM(H273:S273)</f>
        <v>2640</v>
      </c>
      <c r="H273" s="244">
        <v>220</v>
      </c>
      <c r="I273" s="244">
        <f>+H273</f>
        <v>220</v>
      </c>
      <c r="J273" s="244">
        <f t="shared" ref="J273:S273" si="131">+I273</f>
        <v>220</v>
      </c>
      <c r="K273" s="244">
        <f t="shared" si="131"/>
        <v>220</v>
      </c>
      <c r="L273" s="244">
        <f t="shared" si="131"/>
        <v>220</v>
      </c>
      <c r="M273" s="244">
        <f t="shared" si="131"/>
        <v>220</v>
      </c>
      <c r="N273" s="244">
        <f t="shared" si="131"/>
        <v>220</v>
      </c>
      <c r="O273" s="244">
        <f t="shared" si="131"/>
        <v>220</v>
      </c>
      <c r="P273" s="244">
        <f t="shared" si="131"/>
        <v>220</v>
      </c>
      <c r="Q273" s="244">
        <f t="shared" si="131"/>
        <v>220</v>
      </c>
      <c r="R273" s="244">
        <f t="shared" si="131"/>
        <v>220</v>
      </c>
      <c r="S273" s="244">
        <f t="shared" si="131"/>
        <v>220</v>
      </c>
      <c r="T273" s="228"/>
      <c r="U273" s="223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91"/>
    </row>
    <row r="274" spans="2:67" ht="13.5" customHeight="1">
      <c r="B274" s="272"/>
      <c r="C274" s="272"/>
      <c r="D274" s="229"/>
      <c r="E274" s="231"/>
      <c r="F274" s="243" t="s">
        <v>113</v>
      </c>
      <c r="G274" s="301">
        <f t="shared" si="130"/>
        <v>0</v>
      </c>
      <c r="H274" s="244"/>
      <c r="I274" s="244">
        <f t="shared" ref="I274:S274" si="132">+H274</f>
        <v>0</v>
      </c>
      <c r="J274" s="244">
        <f t="shared" si="132"/>
        <v>0</v>
      </c>
      <c r="K274" s="244">
        <f t="shared" si="132"/>
        <v>0</v>
      </c>
      <c r="L274" s="244">
        <f t="shared" si="132"/>
        <v>0</v>
      </c>
      <c r="M274" s="244">
        <f t="shared" si="132"/>
        <v>0</v>
      </c>
      <c r="N274" s="244">
        <f t="shared" si="132"/>
        <v>0</v>
      </c>
      <c r="O274" s="244">
        <f t="shared" si="132"/>
        <v>0</v>
      </c>
      <c r="P274" s="244">
        <f t="shared" si="132"/>
        <v>0</v>
      </c>
      <c r="Q274" s="244">
        <f t="shared" si="132"/>
        <v>0</v>
      </c>
      <c r="R274" s="244">
        <f t="shared" si="132"/>
        <v>0</v>
      </c>
      <c r="S274" s="244">
        <f t="shared" si="132"/>
        <v>0</v>
      </c>
      <c r="T274" s="228"/>
      <c r="U274" s="223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91"/>
    </row>
    <row r="275" spans="2:67" ht="13.5" customHeight="1">
      <c r="B275" s="272"/>
      <c r="C275" s="272"/>
      <c r="D275" s="229"/>
      <c r="E275" s="231"/>
      <c r="F275" s="243" t="s">
        <v>114</v>
      </c>
      <c r="G275" s="301">
        <f t="shared" si="130"/>
        <v>0</v>
      </c>
      <c r="H275" s="244"/>
      <c r="I275" s="244">
        <f t="shared" ref="I275:S275" si="133">+H275</f>
        <v>0</v>
      </c>
      <c r="J275" s="244">
        <f t="shared" si="133"/>
        <v>0</v>
      </c>
      <c r="K275" s="244">
        <f t="shared" si="133"/>
        <v>0</v>
      </c>
      <c r="L275" s="244">
        <f t="shared" si="133"/>
        <v>0</v>
      </c>
      <c r="M275" s="244">
        <f t="shared" si="133"/>
        <v>0</v>
      </c>
      <c r="N275" s="244">
        <f t="shared" si="133"/>
        <v>0</v>
      </c>
      <c r="O275" s="244">
        <f t="shared" si="133"/>
        <v>0</v>
      </c>
      <c r="P275" s="244">
        <f t="shared" si="133"/>
        <v>0</v>
      </c>
      <c r="Q275" s="244">
        <f t="shared" si="133"/>
        <v>0</v>
      </c>
      <c r="R275" s="244">
        <f t="shared" si="133"/>
        <v>0</v>
      </c>
      <c r="S275" s="244">
        <f t="shared" si="133"/>
        <v>0</v>
      </c>
      <c r="T275" s="228"/>
      <c r="U275" s="223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91"/>
    </row>
    <row r="276" spans="2:67" ht="13.5" hidden="1" customHeight="1">
      <c r="B276" s="272"/>
      <c r="C276" s="272"/>
      <c r="D276" s="229"/>
      <c r="E276" s="231"/>
      <c r="F276" s="243"/>
      <c r="G276" s="301">
        <f t="shared" si="130"/>
        <v>0</v>
      </c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28"/>
      <c r="U276" s="223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91"/>
    </row>
    <row r="277" spans="2:67" ht="13.5" hidden="1" customHeight="1">
      <c r="B277" s="272"/>
      <c r="C277" s="272"/>
      <c r="D277" s="229"/>
      <c r="E277" s="231"/>
      <c r="F277" s="243"/>
      <c r="G277" s="301">
        <f t="shared" si="130"/>
        <v>0</v>
      </c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28"/>
      <c r="U277" s="223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91"/>
    </row>
    <row r="278" spans="2:67" ht="13.5" hidden="1" customHeight="1">
      <c r="B278" s="272"/>
      <c r="C278" s="272"/>
      <c r="D278" s="229"/>
      <c r="E278" s="231"/>
      <c r="F278" s="243"/>
      <c r="G278" s="301">
        <f t="shared" si="130"/>
        <v>0</v>
      </c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28"/>
      <c r="U278" s="223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91"/>
    </row>
    <row r="279" spans="2:67" ht="13.5" customHeight="1">
      <c r="B279" s="272"/>
      <c r="C279" s="272"/>
      <c r="D279" s="229"/>
      <c r="E279" s="231"/>
      <c r="F279" s="247" t="s">
        <v>397</v>
      </c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27"/>
      <c r="T279" s="228"/>
      <c r="U279" s="223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91"/>
    </row>
    <row r="280" spans="2:67" ht="17.100000000000001" customHeight="1">
      <c r="B280" s="272"/>
      <c r="C280" s="272"/>
      <c r="D280" s="229"/>
      <c r="E280" s="325" t="s">
        <v>119</v>
      </c>
      <c r="F280" s="985" t="s">
        <v>24</v>
      </c>
      <c r="G280" s="985"/>
      <c r="H280" s="235">
        <f>SUM(H282:H287)</f>
        <v>23</v>
      </c>
      <c r="I280" s="235">
        <f t="shared" ref="I280:S280" si="134">SUM(I282:I287)</f>
        <v>23</v>
      </c>
      <c r="J280" s="235">
        <f t="shared" si="134"/>
        <v>23</v>
      </c>
      <c r="K280" s="235">
        <f t="shared" si="134"/>
        <v>23</v>
      </c>
      <c r="L280" s="235">
        <f t="shared" si="134"/>
        <v>23</v>
      </c>
      <c r="M280" s="235">
        <f t="shared" si="134"/>
        <v>23</v>
      </c>
      <c r="N280" s="235">
        <f t="shared" si="134"/>
        <v>23</v>
      </c>
      <c r="O280" s="235">
        <f t="shared" si="134"/>
        <v>23</v>
      </c>
      <c r="P280" s="235">
        <f t="shared" si="134"/>
        <v>23</v>
      </c>
      <c r="Q280" s="235">
        <f t="shared" si="134"/>
        <v>23</v>
      </c>
      <c r="R280" s="235">
        <f t="shared" si="134"/>
        <v>23</v>
      </c>
      <c r="S280" s="300">
        <f t="shared" si="134"/>
        <v>23</v>
      </c>
      <c r="T280" s="228"/>
      <c r="U280" s="223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91"/>
    </row>
    <row r="281" spans="2:67" ht="13.5" customHeight="1">
      <c r="B281" s="272"/>
      <c r="C281" s="272"/>
      <c r="D281" s="229"/>
      <c r="E281" s="231"/>
      <c r="F281" s="238"/>
      <c r="G281" s="311">
        <f>SUM(H280:S280)</f>
        <v>276</v>
      </c>
      <c r="H281" s="238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28"/>
      <c r="U281" s="223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91"/>
    </row>
    <row r="282" spans="2:67" ht="13.5" customHeight="1">
      <c r="B282" s="272"/>
      <c r="C282" s="272"/>
      <c r="D282" s="229"/>
      <c r="E282" s="231"/>
      <c r="F282" s="243" t="s">
        <v>115</v>
      </c>
      <c r="G282" s="301">
        <f t="shared" ref="G282:G287" si="135">SUM(H282:S282)</f>
        <v>276</v>
      </c>
      <c r="H282" s="244">
        <v>23</v>
      </c>
      <c r="I282" s="244">
        <f t="shared" ref="I282:S282" si="136">+H282</f>
        <v>23</v>
      </c>
      <c r="J282" s="244">
        <f t="shared" si="136"/>
        <v>23</v>
      </c>
      <c r="K282" s="244">
        <f t="shared" si="136"/>
        <v>23</v>
      </c>
      <c r="L282" s="244">
        <f t="shared" si="136"/>
        <v>23</v>
      </c>
      <c r="M282" s="244">
        <f t="shared" si="136"/>
        <v>23</v>
      </c>
      <c r="N282" s="244">
        <f t="shared" si="136"/>
        <v>23</v>
      </c>
      <c r="O282" s="244">
        <f t="shared" si="136"/>
        <v>23</v>
      </c>
      <c r="P282" s="244">
        <f t="shared" si="136"/>
        <v>23</v>
      </c>
      <c r="Q282" s="244">
        <f t="shared" si="136"/>
        <v>23</v>
      </c>
      <c r="R282" s="244">
        <f t="shared" si="136"/>
        <v>23</v>
      </c>
      <c r="S282" s="244">
        <f t="shared" si="136"/>
        <v>23</v>
      </c>
      <c r="T282" s="228"/>
      <c r="U282" s="223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91"/>
    </row>
    <row r="283" spans="2:67" ht="13.5" customHeight="1">
      <c r="B283" s="272"/>
      <c r="C283" s="272"/>
      <c r="D283" s="229"/>
      <c r="E283" s="231"/>
      <c r="F283" s="243" t="s">
        <v>352</v>
      </c>
      <c r="G283" s="301">
        <f t="shared" si="135"/>
        <v>0</v>
      </c>
      <c r="H283" s="244"/>
      <c r="I283" s="244">
        <f t="shared" ref="I283:S283" si="137">+H283</f>
        <v>0</v>
      </c>
      <c r="J283" s="244">
        <f t="shared" si="137"/>
        <v>0</v>
      </c>
      <c r="K283" s="244">
        <f t="shared" si="137"/>
        <v>0</v>
      </c>
      <c r="L283" s="244">
        <f t="shared" si="137"/>
        <v>0</v>
      </c>
      <c r="M283" s="244">
        <f t="shared" si="137"/>
        <v>0</v>
      </c>
      <c r="N283" s="244">
        <f t="shared" si="137"/>
        <v>0</v>
      </c>
      <c r="O283" s="244">
        <f t="shared" si="137"/>
        <v>0</v>
      </c>
      <c r="P283" s="244">
        <f t="shared" si="137"/>
        <v>0</v>
      </c>
      <c r="Q283" s="244">
        <f t="shared" si="137"/>
        <v>0</v>
      </c>
      <c r="R283" s="244">
        <f t="shared" si="137"/>
        <v>0</v>
      </c>
      <c r="S283" s="244">
        <f t="shared" si="137"/>
        <v>0</v>
      </c>
      <c r="T283" s="228"/>
      <c r="U283" s="223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91"/>
    </row>
    <row r="284" spans="2:67" ht="13.5" customHeight="1">
      <c r="B284" s="272"/>
      <c r="C284" s="272"/>
      <c r="D284" s="229"/>
      <c r="E284" s="231"/>
      <c r="F284" s="243"/>
      <c r="G284" s="301">
        <f t="shared" si="135"/>
        <v>0</v>
      </c>
      <c r="H284" s="244"/>
      <c r="I284" s="244">
        <f t="shared" ref="I284:S284" si="138">+H284</f>
        <v>0</v>
      </c>
      <c r="J284" s="244">
        <f t="shared" si="138"/>
        <v>0</v>
      </c>
      <c r="K284" s="244">
        <f t="shared" si="138"/>
        <v>0</v>
      </c>
      <c r="L284" s="244">
        <f t="shared" si="138"/>
        <v>0</v>
      </c>
      <c r="M284" s="244">
        <f t="shared" si="138"/>
        <v>0</v>
      </c>
      <c r="N284" s="244">
        <f t="shared" si="138"/>
        <v>0</v>
      </c>
      <c r="O284" s="244">
        <f t="shared" si="138"/>
        <v>0</v>
      </c>
      <c r="P284" s="244">
        <f t="shared" si="138"/>
        <v>0</v>
      </c>
      <c r="Q284" s="244">
        <f t="shared" si="138"/>
        <v>0</v>
      </c>
      <c r="R284" s="244">
        <f t="shared" si="138"/>
        <v>0</v>
      </c>
      <c r="S284" s="244">
        <f t="shared" si="138"/>
        <v>0</v>
      </c>
      <c r="T284" s="228"/>
      <c r="U284" s="223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91"/>
    </row>
    <row r="285" spans="2:67" ht="13.5" hidden="1" customHeight="1">
      <c r="B285" s="272"/>
      <c r="C285" s="272"/>
      <c r="D285" s="229"/>
      <c r="E285" s="231"/>
      <c r="F285" s="243"/>
      <c r="G285" s="301">
        <f t="shared" si="135"/>
        <v>0</v>
      </c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28"/>
      <c r="U285" s="223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91"/>
    </row>
    <row r="286" spans="2:67" ht="13.5" hidden="1" customHeight="1">
      <c r="B286" s="272"/>
      <c r="C286" s="272"/>
      <c r="D286" s="229"/>
      <c r="E286" s="231"/>
      <c r="F286" s="243"/>
      <c r="G286" s="301">
        <f t="shared" si="135"/>
        <v>0</v>
      </c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28"/>
      <c r="U286" s="223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91"/>
    </row>
    <row r="287" spans="2:67" ht="13.5" hidden="1" customHeight="1">
      <c r="B287" s="272"/>
      <c r="C287" s="272"/>
      <c r="D287" s="229"/>
      <c r="E287" s="231"/>
      <c r="F287" s="243"/>
      <c r="G287" s="301">
        <f t="shared" si="135"/>
        <v>0</v>
      </c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28"/>
      <c r="U287" s="223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91"/>
    </row>
    <row r="288" spans="2:67" ht="13.5" customHeight="1">
      <c r="B288" s="272"/>
      <c r="C288" s="272"/>
      <c r="D288" s="229"/>
      <c r="E288" s="231"/>
      <c r="F288" s="247" t="s">
        <v>397</v>
      </c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27"/>
      <c r="T288" s="228"/>
      <c r="U288" s="223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91"/>
    </row>
    <row r="289" spans="2:67" ht="17.100000000000001" customHeight="1">
      <c r="B289" s="272"/>
      <c r="C289" s="272"/>
      <c r="D289" s="229"/>
      <c r="E289" s="327" t="s">
        <v>120</v>
      </c>
      <c r="F289" s="993" t="s">
        <v>26</v>
      </c>
      <c r="G289" s="994"/>
      <c r="H289" s="299">
        <f>SUM(H291:H296)</f>
        <v>0</v>
      </c>
      <c r="I289" s="235">
        <f t="shared" ref="I289:S289" si="139">SUM(I291:I296)</f>
        <v>0</v>
      </c>
      <c r="J289" s="235">
        <f t="shared" si="139"/>
        <v>0</v>
      </c>
      <c r="K289" s="235">
        <f t="shared" si="139"/>
        <v>0</v>
      </c>
      <c r="L289" s="235">
        <f t="shared" si="139"/>
        <v>0</v>
      </c>
      <c r="M289" s="235">
        <f t="shared" si="139"/>
        <v>0</v>
      </c>
      <c r="N289" s="235">
        <f t="shared" si="139"/>
        <v>0</v>
      </c>
      <c r="O289" s="235">
        <f t="shared" si="139"/>
        <v>0</v>
      </c>
      <c r="P289" s="235">
        <f t="shared" si="139"/>
        <v>0</v>
      </c>
      <c r="Q289" s="235">
        <f t="shared" si="139"/>
        <v>0</v>
      </c>
      <c r="R289" s="235">
        <f t="shared" si="139"/>
        <v>0</v>
      </c>
      <c r="S289" s="300">
        <f t="shared" si="139"/>
        <v>0</v>
      </c>
      <c r="T289" s="228"/>
      <c r="U289" s="223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91"/>
    </row>
    <row r="290" spans="2:67" ht="13.5" customHeight="1">
      <c r="B290" s="272"/>
      <c r="C290" s="272"/>
      <c r="D290" s="229"/>
      <c r="E290" s="231"/>
      <c r="F290" s="238"/>
      <c r="G290" s="311">
        <f>SUM(H289:S289)</f>
        <v>0</v>
      </c>
      <c r="H290" s="238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28"/>
      <c r="U290" s="223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91"/>
    </row>
    <row r="291" spans="2:67" ht="13.5" customHeight="1">
      <c r="B291" s="272"/>
      <c r="C291" s="272"/>
      <c r="D291" s="229"/>
      <c r="E291" s="231"/>
      <c r="F291" s="243" t="s">
        <v>121</v>
      </c>
      <c r="G291" s="301">
        <f t="shared" ref="G291:G296" si="140">SUM(H291:S291)</f>
        <v>0</v>
      </c>
      <c r="H291" s="244"/>
      <c r="I291" s="244">
        <f>+H291</f>
        <v>0</v>
      </c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28"/>
      <c r="U291" s="223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91"/>
    </row>
    <row r="292" spans="2:67" ht="13.5" customHeight="1">
      <c r="B292" s="272"/>
      <c r="C292" s="272"/>
      <c r="D292" s="229"/>
      <c r="E292" s="231"/>
      <c r="F292" s="243" t="s">
        <v>122</v>
      </c>
      <c r="G292" s="301">
        <f t="shared" si="140"/>
        <v>0</v>
      </c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28"/>
      <c r="U292" s="223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91"/>
    </row>
    <row r="293" spans="2:67" ht="13.5" customHeight="1">
      <c r="B293" s="272"/>
      <c r="C293" s="272"/>
      <c r="D293" s="229"/>
      <c r="E293" s="231"/>
      <c r="F293" s="243"/>
      <c r="G293" s="301">
        <f t="shared" si="140"/>
        <v>0</v>
      </c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28"/>
      <c r="U293" s="223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91"/>
    </row>
    <row r="294" spans="2:67" ht="13.5" hidden="1" customHeight="1">
      <c r="B294" s="272"/>
      <c r="C294" s="272"/>
      <c r="D294" s="229"/>
      <c r="E294" s="231"/>
      <c r="F294" s="243"/>
      <c r="G294" s="301">
        <f t="shared" si="140"/>
        <v>0</v>
      </c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28"/>
      <c r="U294" s="223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91"/>
    </row>
    <row r="295" spans="2:67" ht="13.5" hidden="1" customHeight="1">
      <c r="B295" s="272"/>
      <c r="C295" s="272"/>
      <c r="D295" s="229"/>
      <c r="E295" s="231"/>
      <c r="F295" s="243"/>
      <c r="G295" s="301">
        <f t="shared" si="140"/>
        <v>0</v>
      </c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28"/>
      <c r="U295" s="223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91"/>
    </row>
    <row r="296" spans="2:67" ht="13.5" hidden="1" customHeight="1">
      <c r="B296" s="272"/>
      <c r="C296" s="272"/>
      <c r="D296" s="229"/>
      <c r="E296" s="231"/>
      <c r="F296" s="243"/>
      <c r="G296" s="301">
        <f t="shared" si="140"/>
        <v>0</v>
      </c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28"/>
      <c r="U296" s="223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91"/>
    </row>
    <row r="297" spans="2:67" ht="13.5" customHeight="1">
      <c r="B297" s="272"/>
      <c r="C297" s="272"/>
      <c r="D297" s="229"/>
      <c r="E297" s="231"/>
      <c r="F297" s="820" t="s">
        <v>398</v>
      </c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27"/>
      <c r="T297" s="228"/>
      <c r="U297" s="223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91"/>
    </row>
    <row r="298" spans="2:67" ht="17.100000000000001" customHeight="1">
      <c r="B298" s="272"/>
      <c r="C298" s="272"/>
      <c r="D298" s="229"/>
      <c r="E298" s="325" t="s">
        <v>55</v>
      </c>
      <c r="F298" s="985" t="s">
        <v>416</v>
      </c>
      <c r="G298" s="985"/>
      <c r="H298" s="328">
        <v>0.35</v>
      </c>
      <c r="I298" s="238" t="s">
        <v>417</v>
      </c>
      <c r="J298" s="231"/>
      <c r="K298" s="231"/>
      <c r="L298" s="231"/>
      <c r="M298" s="231"/>
      <c r="N298" s="231"/>
      <c r="O298" s="231"/>
      <c r="P298" s="231"/>
      <c r="Q298" s="231"/>
      <c r="R298" s="231"/>
      <c r="S298" s="227"/>
      <c r="T298" s="228"/>
      <c r="U298" s="223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91"/>
    </row>
    <row r="299" spans="2:67" ht="13.5" customHeight="1">
      <c r="B299" s="272"/>
      <c r="C299" s="272"/>
      <c r="D299" s="320"/>
      <c r="E299" s="321"/>
      <c r="F299" s="321"/>
      <c r="G299" s="321"/>
      <c r="H299" s="321"/>
      <c r="I299" s="321"/>
      <c r="J299" s="321"/>
      <c r="K299" s="321"/>
      <c r="L299" s="321"/>
      <c r="M299" s="321"/>
      <c r="N299" s="321"/>
      <c r="O299" s="321"/>
      <c r="P299" s="321"/>
      <c r="Q299" s="321"/>
      <c r="R299" s="321"/>
      <c r="S299" s="265"/>
      <c r="T299" s="258"/>
      <c r="U299" s="223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91"/>
    </row>
    <row r="300" spans="2:67" ht="15" customHeight="1">
      <c r="B300" s="272"/>
      <c r="C300" s="273"/>
      <c r="D300" s="168"/>
      <c r="E300" s="168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262"/>
      <c r="U300" s="263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91"/>
    </row>
    <row r="301" spans="2:67">
      <c r="B301" s="272"/>
      <c r="C301" s="188"/>
      <c r="D301" s="148"/>
      <c r="E301" s="148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188"/>
      <c r="U301" s="188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91"/>
    </row>
    <row r="302" spans="2:67">
      <c r="B302" s="272"/>
      <c r="C302" s="188"/>
      <c r="D302" s="148"/>
      <c r="E302" s="148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188"/>
      <c r="U302" s="188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91"/>
    </row>
    <row r="303" spans="2:67">
      <c r="B303" s="272"/>
      <c r="C303" s="188"/>
      <c r="D303" s="148"/>
      <c r="E303" s="148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188"/>
      <c r="U303" s="188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91"/>
    </row>
    <row r="304" spans="2:67">
      <c r="B304" s="272"/>
      <c r="C304" s="188"/>
      <c r="D304" s="148"/>
      <c r="E304" s="148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188"/>
      <c r="U304" s="188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91"/>
    </row>
    <row r="305" spans="2:67">
      <c r="B305" s="272"/>
      <c r="C305" s="188"/>
      <c r="D305" s="148"/>
      <c r="E305" s="148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188"/>
      <c r="U305" s="188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91"/>
    </row>
    <row r="306" spans="2:67">
      <c r="B306" s="272"/>
      <c r="C306" s="188"/>
      <c r="D306" s="188"/>
      <c r="E306" s="148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188"/>
      <c r="U306" s="188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91"/>
    </row>
    <row r="307" spans="2:67">
      <c r="B307" s="272"/>
      <c r="C307" s="188"/>
      <c r="D307" s="148"/>
      <c r="E307" s="148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188"/>
      <c r="U307" s="188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91"/>
    </row>
    <row r="308" spans="2:67" ht="3.75" customHeight="1">
      <c r="B308" s="272"/>
      <c r="C308" s="188"/>
      <c r="D308" s="148"/>
      <c r="E308" s="148"/>
      <c r="F308" s="260"/>
      <c r="G308" s="260"/>
      <c r="H308" s="260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188"/>
      <c r="U308" s="188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91"/>
    </row>
    <row r="309" spans="2:67">
      <c r="B309" s="272"/>
      <c r="C309" s="18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88"/>
      <c r="U309" s="188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91"/>
    </row>
    <row r="310" spans="2:67">
      <c r="B310" s="272"/>
      <c r="C310" s="18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88"/>
      <c r="U310" s="188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91"/>
    </row>
    <row r="311" spans="2:67">
      <c r="B311" s="272"/>
      <c r="C311" s="188"/>
      <c r="D311" s="14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91"/>
    </row>
    <row r="312" spans="2:67">
      <c r="B312" s="27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3"/>
      <c r="W312" s="3"/>
      <c r="X312" s="3"/>
      <c r="Y312" s="3"/>
      <c r="Z312" s="3"/>
      <c r="AA312" s="3"/>
      <c r="AB312" s="3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91"/>
    </row>
    <row r="313" spans="2:67">
      <c r="B313" s="27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3"/>
      <c r="W313" s="3"/>
      <c r="X313" s="3"/>
      <c r="Y313" s="3"/>
      <c r="Z313" s="3"/>
      <c r="AA313" s="3"/>
      <c r="AB313" s="3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91"/>
    </row>
    <row r="314" spans="2:67">
      <c r="B314" s="27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3"/>
      <c r="W314" s="3"/>
      <c r="X314" s="3"/>
      <c r="Y314" s="3"/>
      <c r="Z314" s="3"/>
      <c r="AA314" s="3"/>
      <c r="AB314" s="3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91"/>
    </row>
    <row r="315" spans="2:67">
      <c r="B315" s="27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3"/>
      <c r="W315" s="3"/>
      <c r="X315" s="3"/>
      <c r="Y315" s="3"/>
      <c r="Z315" s="3"/>
      <c r="AA315" s="3"/>
      <c r="AB315" s="3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91"/>
    </row>
    <row r="316" spans="2:67">
      <c r="B316" s="27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3"/>
      <c r="W316" s="3"/>
      <c r="X316" s="3"/>
      <c r="Y316" s="3"/>
      <c r="Z316" s="3"/>
      <c r="AA316" s="3"/>
      <c r="AB316" s="3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91"/>
    </row>
    <row r="317" spans="2:67">
      <c r="B317" s="27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3"/>
      <c r="W317" s="3"/>
      <c r="X317" s="3"/>
      <c r="Y317" s="3"/>
      <c r="Z317" s="3"/>
      <c r="AA317" s="3"/>
      <c r="AB317" s="3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91"/>
    </row>
    <row r="318" spans="2:67">
      <c r="B318" s="27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3"/>
      <c r="W318" s="3"/>
      <c r="X318" s="3"/>
      <c r="Y318" s="3"/>
      <c r="Z318" s="3"/>
      <c r="AA318" s="3"/>
      <c r="AB318" s="3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91"/>
    </row>
    <row r="319" spans="2:67">
      <c r="B319" s="27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3"/>
      <c r="W319" s="3"/>
      <c r="X319" s="3"/>
      <c r="Y319" s="3"/>
      <c r="Z319" s="3"/>
      <c r="AA319" s="3"/>
      <c r="AB319" s="3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91"/>
    </row>
    <row r="320" spans="2:67">
      <c r="B320" s="27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3"/>
      <c r="W320" s="3"/>
      <c r="X320" s="3"/>
      <c r="Y320" s="3"/>
      <c r="Z320" s="3"/>
      <c r="AA320" s="3"/>
      <c r="AB320" s="3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91"/>
    </row>
    <row r="321" spans="2:67">
      <c r="B321" s="27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3"/>
      <c r="W321" s="3"/>
      <c r="X321" s="3"/>
      <c r="Y321" s="3"/>
      <c r="Z321" s="3"/>
      <c r="AA321" s="3"/>
      <c r="AB321" s="3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91"/>
    </row>
    <row r="322" spans="2:67">
      <c r="B322" s="27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3"/>
      <c r="W322" s="3"/>
      <c r="X322" s="3"/>
      <c r="Y322" s="3"/>
      <c r="Z322" s="3"/>
      <c r="AA322" s="3"/>
      <c r="AB322" s="3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91"/>
    </row>
    <row r="323" spans="2:67">
      <c r="B323" s="27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3"/>
      <c r="W323" s="3"/>
      <c r="X323" s="3"/>
      <c r="Y323" s="3"/>
      <c r="Z323" s="3"/>
      <c r="AA323" s="3"/>
      <c r="AB323" s="3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91"/>
    </row>
    <row r="324" spans="2:67">
      <c r="B324" s="27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3"/>
      <c r="W324" s="3"/>
      <c r="X324" s="3"/>
      <c r="Y324" s="3"/>
      <c r="Z324" s="3"/>
      <c r="AA324" s="3"/>
      <c r="AB324" s="3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91"/>
    </row>
    <row r="325" spans="2:67">
      <c r="B325" s="27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3"/>
      <c r="W325" s="3"/>
      <c r="X325" s="3"/>
      <c r="Y325" s="3"/>
      <c r="Z325" s="3"/>
      <c r="AA325" s="3"/>
      <c r="AB325" s="3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91"/>
    </row>
    <row r="326" spans="2:67">
      <c r="B326" s="27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3"/>
      <c r="W326" s="3"/>
      <c r="X326" s="3"/>
      <c r="Y326" s="3"/>
      <c r="Z326" s="3"/>
      <c r="AA326" s="3"/>
      <c r="AB326" s="3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91"/>
    </row>
    <row r="327" spans="2:67">
      <c r="B327" s="27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3"/>
      <c r="W327" s="3"/>
      <c r="X327" s="3"/>
      <c r="Y327" s="3"/>
      <c r="Z327" s="3"/>
      <c r="AA327" s="3"/>
      <c r="AB327" s="3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91"/>
    </row>
    <row r="328" spans="2:67">
      <c r="B328" s="27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3"/>
      <c r="W328" s="3"/>
      <c r="X328" s="3"/>
      <c r="Y328" s="3"/>
      <c r="Z328" s="3"/>
      <c r="AA328" s="3"/>
      <c r="AB328" s="3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91"/>
    </row>
    <row r="329" spans="2:67">
      <c r="B329" s="27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3"/>
      <c r="W329" s="3"/>
      <c r="X329" s="3"/>
      <c r="Y329" s="3"/>
      <c r="Z329" s="3"/>
      <c r="AA329" s="3"/>
      <c r="AB329" s="3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91"/>
    </row>
    <row r="330" spans="2:67">
      <c r="B330" s="27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3"/>
      <c r="W330" s="3"/>
      <c r="X330" s="3"/>
      <c r="Y330" s="3"/>
      <c r="Z330" s="3"/>
      <c r="AA330" s="3"/>
      <c r="AB330" s="3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91"/>
    </row>
    <row r="331" spans="2:67" ht="12.75" customHeight="1">
      <c r="B331" s="272"/>
      <c r="C331" s="335"/>
      <c r="D331" s="336"/>
      <c r="E331" s="336"/>
      <c r="F331" s="336"/>
      <c r="G331" s="336"/>
      <c r="H331" s="336"/>
      <c r="I331" s="336"/>
      <c r="J331" s="336"/>
      <c r="K331" s="336"/>
      <c r="L331" s="336"/>
      <c r="M331" s="336"/>
      <c r="N331" s="336"/>
      <c r="O331" s="336"/>
      <c r="P331" s="336"/>
      <c r="Q331" s="336"/>
      <c r="R331" s="671"/>
      <c r="S331" s="266"/>
      <c r="T331" s="266"/>
      <c r="U331" s="270"/>
      <c r="V331" s="3"/>
      <c r="W331" s="3"/>
      <c r="X331" s="3"/>
      <c r="Y331" s="3"/>
      <c r="Z331" s="3"/>
      <c r="AA331" s="3"/>
      <c r="AB331" s="3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91"/>
    </row>
    <row r="332" spans="2:67" ht="30" customHeight="1">
      <c r="B332" s="272"/>
      <c r="C332" s="330"/>
      <c r="D332" s="961" t="s">
        <v>207</v>
      </c>
      <c r="E332" s="962"/>
      <c r="F332" s="962"/>
      <c r="G332" s="962"/>
      <c r="H332" s="962"/>
      <c r="I332" s="962"/>
      <c r="J332" s="962"/>
      <c r="K332" s="962"/>
      <c r="L332" s="962"/>
      <c r="M332" s="962"/>
      <c r="N332" s="962"/>
      <c r="O332" s="962"/>
      <c r="P332" s="962"/>
      <c r="Q332" s="962"/>
      <c r="R332" s="272"/>
      <c r="S332" s="188"/>
      <c r="T332" s="188"/>
      <c r="U332" s="223"/>
      <c r="V332" s="3"/>
      <c r="W332" s="3"/>
      <c r="X332" s="3"/>
      <c r="Y332" s="3"/>
      <c r="Z332" s="3"/>
      <c r="AA332" s="3"/>
      <c r="AB332" s="3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91"/>
    </row>
    <row r="333" spans="2:67" ht="6.95" customHeight="1">
      <c r="B333" s="272"/>
      <c r="C333" s="330"/>
      <c r="D333" s="329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272"/>
      <c r="S333" s="188"/>
      <c r="T333" s="188"/>
      <c r="U333" s="223"/>
      <c r="V333" s="3"/>
      <c r="W333" s="3"/>
      <c r="X333" s="3"/>
      <c r="Y333" s="3"/>
      <c r="Z333" s="3"/>
      <c r="AA333" s="3"/>
      <c r="AB333" s="3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91"/>
    </row>
    <row r="334" spans="2:67" ht="6.95" customHeight="1">
      <c r="B334" s="272"/>
      <c r="C334" s="330"/>
      <c r="D334" s="33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72"/>
      <c r="S334" s="188"/>
      <c r="T334" s="188"/>
      <c r="U334" s="223"/>
      <c r="V334" s="3"/>
      <c r="W334" s="3"/>
      <c r="X334" s="3"/>
      <c r="Y334" s="3"/>
      <c r="Z334" s="3"/>
      <c r="AA334" s="3"/>
      <c r="AB334" s="3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91"/>
    </row>
    <row r="335" spans="2:67" ht="18">
      <c r="B335" s="272"/>
      <c r="C335" s="330"/>
      <c r="D335" s="330"/>
      <c r="E335" s="312" t="s">
        <v>418</v>
      </c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72"/>
      <c r="S335" s="188"/>
      <c r="T335" s="188"/>
      <c r="U335" s="223"/>
      <c r="V335" s="3"/>
      <c r="W335" s="3"/>
      <c r="X335" s="3"/>
      <c r="Y335" s="3"/>
      <c r="Z335" s="3"/>
      <c r="AA335" s="3"/>
      <c r="AB335" s="3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91"/>
    </row>
    <row r="336" spans="2:67" ht="14.25">
      <c r="B336" s="272"/>
      <c r="C336" s="330"/>
      <c r="D336" s="330"/>
      <c r="E336" s="200"/>
      <c r="F336" s="204" t="s">
        <v>318</v>
      </c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72"/>
      <c r="S336" s="188"/>
      <c r="T336" s="188"/>
      <c r="U336" s="223"/>
      <c r="V336" s="3"/>
      <c r="W336" s="3"/>
      <c r="X336" s="3"/>
      <c r="Y336" s="3"/>
      <c r="Z336" s="3"/>
      <c r="AA336" s="3"/>
      <c r="AB336" s="3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91"/>
    </row>
    <row r="337" spans="2:67" ht="14.25">
      <c r="B337" s="272"/>
      <c r="C337" s="330"/>
      <c r="D337" s="330"/>
      <c r="E337" s="200"/>
      <c r="F337" s="204" t="s">
        <v>345</v>
      </c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72"/>
      <c r="S337" s="188"/>
      <c r="T337" s="188"/>
      <c r="U337" s="223"/>
      <c r="V337" s="3"/>
      <c r="W337" s="3"/>
      <c r="X337" s="3"/>
      <c r="Y337" s="3"/>
      <c r="Z337" s="3"/>
      <c r="AA337" s="3"/>
      <c r="AB337" s="3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91"/>
    </row>
    <row r="338" spans="2:67" ht="14.25">
      <c r="B338" s="272"/>
      <c r="C338" s="330"/>
      <c r="D338" s="330"/>
      <c r="E338" s="200"/>
      <c r="F338" s="204" t="s">
        <v>319</v>
      </c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72"/>
      <c r="S338" s="188"/>
      <c r="T338" s="188"/>
      <c r="U338" s="223"/>
      <c r="V338" s="3"/>
      <c r="W338" s="3"/>
      <c r="X338" s="3"/>
      <c r="Y338" s="3"/>
      <c r="Z338" s="3"/>
      <c r="AA338" s="3"/>
      <c r="AB338" s="3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91"/>
    </row>
    <row r="339" spans="2:67">
      <c r="B339" s="272"/>
      <c r="C339" s="330"/>
      <c r="D339" s="33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72"/>
      <c r="S339" s="188"/>
      <c r="T339" s="188"/>
      <c r="U339" s="223"/>
      <c r="V339" s="3"/>
      <c r="W339" s="3"/>
      <c r="X339" s="3"/>
      <c r="Y339" s="3"/>
      <c r="Z339" s="3"/>
      <c r="AA339" s="3"/>
      <c r="AB339" s="3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91"/>
    </row>
    <row r="340" spans="2:67" ht="18">
      <c r="B340" s="272"/>
      <c r="C340" s="330"/>
      <c r="D340" s="330"/>
      <c r="E340" s="312" t="s">
        <v>320</v>
      </c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72"/>
      <c r="S340" s="188"/>
      <c r="T340" s="188"/>
      <c r="U340" s="223"/>
      <c r="V340" s="3"/>
      <c r="W340" s="3"/>
      <c r="X340" s="3"/>
      <c r="Y340" s="3"/>
      <c r="Z340" s="3"/>
      <c r="AA340" s="3"/>
      <c r="AB340" s="3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91"/>
    </row>
    <row r="341" spans="2:67" ht="14.1" customHeight="1">
      <c r="B341" s="272"/>
      <c r="C341" s="330"/>
      <c r="D341" s="33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72"/>
      <c r="S341" s="188"/>
      <c r="T341" s="188"/>
      <c r="U341" s="223"/>
      <c r="V341" s="3"/>
      <c r="W341" s="3"/>
      <c r="X341" s="3"/>
      <c r="Y341" s="3"/>
      <c r="Z341" s="3"/>
      <c r="AA341" s="3"/>
      <c r="AB341" s="3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91"/>
    </row>
    <row r="342" spans="2:67" ht="30" customHeight="1">
      <c r="B342" s="272"/>
      <c r="C342" s="330"/>
      <c r="D342" s="961" t="s">
        <v>31</v>
      </c>
      <c r="E342" s="962"/>
      <c r="F342" s="962"/>
      <c r="G342" s="962"/>
      <c r="H342" s="962"/>
      <c r="I342" s="962"/>
      <c r="J342" s="962"/>
      <c r="K342" s="962"/>
      <c r="L342" s="962"/>
      <c r="M342" s="962"/>
      <c r="N342" s="962"/>
      <c r="O342" s="962"/>
      <c r="P342" s="962"/>
      <c r="Q342" s="962"/>
      <c r="R342" s="272"/>
      <c r="S342" s="188"/>
      <c r="T342" s="188"/>
      <c r="U342" s="223"/>
      <c r="V342" s="3"/>
      <c r="W342" s="3"/>
      <c r="X342" s="3"/>
      <c r="Y342" s="3"/>
      <c r="Z342" s="3"/>
      <c r="AA342" s="3"/>
      <c r="AB342" s="3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91"/>
    </row>
    <row r="343" spans="2:67" ht="12.75" customHeight="1">
      <c r="B343" s="272"/>
      <c r="C343" s="330"/>
      <c r="D343" s="751"/>
      <c r="E343" s="750"/>
      <c r="F343" s="750"/>
      <c r="G343" s="750"/>
      <c r="H343" s="750"/>
      <c r="I343" s="750"/>
      <c r="J343" s="750"/>
      <c r="K343" s="750"/>
      <c r="L343" s="750"/>
      <c r="M343" s="750"/>
      <c r="N343" s="750"/>
      <c r="O343" s="750"/>
      <c r="P343" s="750"/>
      <c r="Q343" s="822"/>
      <c r="R343" s="272"/>
      <c r="S343" s="188"/>
      <c r="T343" s="188"/>
      <c r="U343" s="223"/>
      <c r="V343" s="3"/>
      <c r="W343" s="3"/>
      <c r="X343" s="3"/>
      <c r="Y343" s="3"/>
      <c r="Z343" s="3"/>
      <c r="AA343" s="3"/>
      <c r="AB343" s="3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91"/>
    </row>
    <row r="344" spans="2:67" ht="18" customHeight="1">
      <c r="B344" s="272"/>
      <c r="C344" s="330"/>
      <c r="D344" s="337"/>
      <c r="E344" s="290">
        <v>1</v>
      </c>
      <c r="F344" s="979" t="s">
        <v>39</v>
      </c>
      <c r="G344" s="979"/>
      <c r="H344" s="979"/>
      <c r="I344" s="750"/>
      <c r="J344" s="750"/>
      <c r="K344" s="750"/>
      <c r="L344" s="750"/>
      <c r="M344" s="750"/>
      <c r="N344" s="750"/>
      <c r="O344" s="750"/>
      <c r="P344" s="750"/>
      <c r="Q344" s="750"/>
      <c r="R344" s="272"/>
      <c r="S344" s="188"/>
      <c r="T344" s="188"/>
      <c r="U344" s="223"/>
      <c r="V344" s="3"/>
      <c r="W344" s="3"/>
      <c r="X344" s="3"/>
      <c r="Y344" s="3"/>
      <c r="Z344" s="3"/>
      <c r="AA344" s="3"/>
      <c r="AB344" s="3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91"/>
    </row>
    <row r="345" spans="2:67" ht="8.1" customHeight="1">
      <c r="B345" s="272"/>
      <c r="C345" s="330"/>
      <c r="D345" s="33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72"/>
      <c r="S345" s="188"/>
      <c r="T345" s="188"/>
      <c r="U345" s="223"/>
      <c r="V345" s="3"/>
      <c r="W345" s="3"/>
      <c r="X345" s="3"/>
      <c r="Y345" s="3"/>
      <c r="Z345" s="3"/>
      <c r="AA345" s="3"/>
      <c r="AB345" s="3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91"/>
    </row>
    <row r="346" spans="2:67" ht="15">
      <c r="B346" s="272"/>
      <c r="C346" s="330"/>
      <c r="D346" s="330"/>
      <c r="E346" s="292" t="s">
        <v>53</v>
      </c>
      <c r="F346" s="976" t="s">
        <v>54</v>
      </c>
      <c r="G346" s="977"/>
      <c r="H346" s="978"/>
      <c r="I346" s="204" t="s">
        <v>321</v>
      </c>
      <c r="J346" s="200"/>
      <c r="K346" s="200"/>
      <c r="L346" s="200"/>
      <c r="M346" s="200"/>
      <c r="N346" s="200"/>
      <c r="O346" s="200"/>
      <c r="P346" s="200"/>
      <c r="Q346" s="200"/>
      <c r="R346" s="272"/>
      <c r="S346" s="188"/>
      <c r="T346" s="188"/>
      <c r="U346" s="223"/>
      <c r="V346" s="3"/>
      <c r="W346" s="3"/>
      <c r="X346" s="3"/>
      <c r="Y346" s="3"/>
      <c r="Z346" s="3"/>
      <c r="AA346" s="3"/>
      <c r="AB346" s="3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91"/>
    </row>
    <row r="347" spans="2:67" ht="14.25">
      <c r="B347" s="272"/>
      <c r="C347" s="330"/>
      <c r="D347" s="330"/>
      <c r="E347" s="200"/>
      <c r="F347" s="313" t="s">
        <v>322</v>
      </c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72"/>
      <c r="S347" s="188"/>
      <c r="T347" s="188"/>
      <c r="U347" s="223"/>
      <c r="V347" s="3"/>
      <c r="W347" s="3"/>
      <c r="X347" s="3"/>
      <c r="Y347" s="3"/>
      <c r="Z347" s="3"/>
      <c r="AA347" s="3"/>
      <c r="AB347" s="3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91"/>
    </row>
    <row r="348" spans="2:67" ht="14.25" customHeight="1">
      <c r="B348" s="272"/>
      <c r="C348" s="330"/>
      <c r="D348" s="330"/>
      <c r="E348" s="200"/>
      <c r="F348" s="204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72"/>
      <c r="S348" s="188"/>
      <c r="T348" s="188"/>
      <c r="U348" s="223"/>
      <c r="V348" s="3"/>
      <c r="W348" s="3"/>
      <c r="X348" s="3"/>
      <c r="Y348" s="3"/>
      <c r="Z348" s="3"/>
      <c r="AA348" s="3"/>
      <c r="AB348" s="3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91"/>
    </row>
    <row r="349" spans="2:67" ht="15">
      <c r="B349" s="272"/>
      <c r="C349" s="330"/>
      <c r="D349" s="330"/>
      <c r="E349" s="292" t="s">
        <v>55</v>
      </c>
      <c r="F349" s="976" t="s">
        <v>56</v>
      </c>
      <c r="G349" s="977"/>
      <c r="H349" s="978"/>
      <c r="I349" s="204" t="s">
        <v>323</v>
      </c>
      <c r="J349" s="200"/>
      <c r="K349" s="200"/>
      <c r="L349" s="200"/>
      <c r="M349" s="200"/>
      <c r="N349" s="200"/>
      <c r="O349" s="200"/>
      <c r="P349" s="200"/>
      <c r="Q349" s="200"/>
      <c r="R349" s="272"/>
      <c r="S349" s="188"/>
      <c r="T349" s="188"/>
      <c r="U349" s="223"/>
      <c r="V349" s="3"/>
      <c r="W349" s="3"/>
      <c r="X349" s="3"/>
      <c r="Y349" s="3"/>
      <c r="Z349" s="3"/>
      <c r="AA349" s="3"/>
      <c r="AB349" s="3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91"/>
    </row>
    <row r="350" spans="2:67" ht="14.25">
      <c r="B350" s="272"/>
      <c r="C350" s="330"/>
      <c r="D350" s="330"/>
      <c r="E350" s="200"/>
      <c r="F350" s="204" t="s">
        <v>324</v>
      </c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72"/>
      <c r="S350" s="188"/>
      <c r="T350" s="188"/>
      <c r="U350" s="223"/>
      <c r="V350" s="3"/>
      <c r="W350" s="3"/>
      <c r="X350" s="3"/>
      <c r="Y350" s="3"/>
      <c r="Z350" s="3"/>
      <c r="AA350" s="3"/>
      <c r="AB350" s="3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91"/>
    </row>
    <row r="351" spans="2:67" ht="14.25">
      <c r="B351" s="272"/>
      <c r="C351" s="330"/>
      <c r="D351" s="330"/>
      <c r="E351" s="200"/>
      <c r="F351" s="313" t="s">
        <v>322</v>
      </c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72"/>
      <c r="S351" s="188"/>
      <c r="T351" s="188"/>
      <c r="U351" s="223"/>
      <c r="V351" s="3"/>
      <c r="W351" s="3"/>
      <c r="X351" s="3"/>
      <c r="Y351" s="3"/>
      <c r="Z351" s="3"/>
      <c r="AA351" s="3"/>
      <c r="AB351" s="3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91"/>
    </row>
    <row r="352" spans="2:67">
      <c r="B352" s="272"/>
      <c r="C352" s="330"/>
      <c r="D352" s="33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72"/>
      <c r="S352" s="188"/>
      <c r="T352" s="188"/>
      <c r="U352" s="223"/>
      <c r="V352" s="3"/>
      <c r="W352" s="3"/>
      <c r="X352" s="3"/>
      <c r="Y352" s="3"/>
      <c r="Z352" s="3"/>
      <c r="AA352" s="3"/>
      <c r="AB352" s="3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91"/>
    </row>
    <row r="353" spans="2:67" ht="15">
      <c r="B353" s="272"/>
      <c r="C353" s="330"/>
      <c r="D353" s="330"/>
      <c r="E353" s="292" t="s">
        <v>55</v>
      </c>
      <c r="F353" s="976" t="s">
        <v>57</v>
      </c>
      <c r="G353" s="977"/>
      <c r="H353" s="978"/>
      <c r="I353" s="204" t="s">
        <v>325</v>
      </c>
      <c r="J353" s="200"/>
      <c r="K353" s="200"/>
      <c r="L353" s="200"/>
      <c r="M353" s="200"/>
      <c r="N353" s="200"/>
      <c r="O353" s="200"/>
      <c r="P353" s="200"/>
      <c r="Q353" s="200"/>
      <c r="R353" s="272"/>
      <c r="S353" s="188"/>
      <c r="T353" s="188"/>
      <c r="U353" s="223"/>
      <c r="V353" s="3"/>
      <c r="W353" s="3"/>
      <c r="X353" s="3"/>
      <c r="Y353" s="3"/>
      <c r="Z353" s="3"/>
      <c r="AA353" s="3"/>
      <c r="AB353" s="3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91"/>
    </row>
    <row r="354" spans="2:67" ht="14.25">
      <c r="B354" s="272"/>
      <c r="C354" s="330"/>
      <c r="D354" s="330"/>
      <c r="E354" s="200"/>
      <c r="F354" s="204" t="s">
        <v>347</v>
      </c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72"/>
      <c r="S354" s="188"/>
      <c r="T354" s="188"/>
      <c r="U354" s="223"/>
      <c r="V354" s="3"/>
      <c r="W354" s="3"/>
      <c r="X354" s="3"/>
      <c r="Y354" s="3"/>
      <c r="Z354" s="3"/>
      <c r="AA354" s="3"/>
      <c r="AB354" s="3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91"/>
    </row>
    <row r="355" spans="2:67" ht="14.25">
      <c r="B355" s="272"/>
      <c r="C355" s="330"/>
      <c r="D355" s="330"/>
      <c r="E355" s="200"/>
      <c r="F355" s="204" t="s">
        <v>346</v>
      </c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72"/>
      <c r="S355" s="188"/>
      <c r="T355" s="188"/>
      <c r="U355" s="223"/>
      <c r="V355" s="3"/>
      <c r="W355" s="3"/>
      <c r="X355" s="3"/>
      <c r="Y355" s="3"/>
      <c r="Z355" s="3"/>
      <c r="AA355" s="3"/>
      <c r="AB355" s="3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91"/>
    </row>
    <row r="356" spans="2:67" ht="14.25">
      <c r="B356" s="272"/>
      <c r="C356" s="330"/>
      <c r="D356" s="330"/>
      <c r="E356" s="200"/>
      <c r="F356" s="204" t="s">
        <v>353</v>
      </c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72"/>
      <c r="S356" s="188"/>
      <c r="T356" s="188"/>
      <c r="U356" s="223"/>
      <c r="V356" s="3"/>
      <c r="W356" s="3"/>
      <c r="X356" s="3"/>
      <c r="Y356" s="3"/>
      <c r="Z356" s="3"/>
      <c r="AA356" s="3"/>
      <c r="AB356" s="3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91"/>
    </row>
    <row r="357" spans="2:67" ht="14.25">
      <c r="B357" s="272"/>
      <c r="C357" s="330"/>
      <c r="D357" s="330"/>
      <c r="E357" s="200"/>
      <c r="F357" s="204" t="s">
        <v>326</v>
      </c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72"/>
      <c r="S357" s="188"/>
      <c r="T357" s="188"/>
      <c r="U357" s="223"/>
      <c r="V357" s="3"/>
      <c r="W357" s="3"/>
      <c r="X357" s="3"/>
      <c r="Y357" s="3"/>
      <c r="Z357" s="3"/>
      <c r="AA357" s="3"/>
      <c r="AB357" s="3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91"/>
    </row>
    <row r="358" spans="2:67" ht="14.25">
      <c r="B358" s="272"/>
      <c r="C358" s="330"/>
      <c r="D358" s="330"/>
      <c r="E358" s="200"/>
      <c r="F358" s="204" t="s">
        <v>419</v>
      </c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72"/>
      <c r="S358" s="188"/>
      <c r="T358" s="188"/>
      <c r="U358" s="223"/>
      <c r="V358" s="3"/>
      <c r="W358" s="3"/>
      <c r="X358" s="3"/>
      <c r="Y358" s="3"/>
      <c r="Z358" s="3"/>
      <c r="AA358" s="3"/>
      <c r="AB358" s="3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91"/>
    </row>
    <row r="359" spans="2:67" ht="14.25">
      <c r="B359" s="272"/>
      <c r="C359" s="330"/>
      <c r="D359" s="330"/>
      <c r="E359" s="200"/>
      <c r="F359" s="205" t="s">
        <v>420</v>
      </c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72"/>
      <c r="S359" s="188"/>
      <c r="T359" s="188"/>
      <c r="U359" s="223"/>
      <c r="V359" s="3"/>
      <c r="W359" s="3"/>
      <c r="X359" s="3"/>
      <c r="Y359" s="3"/>
      <c r="Z359" s="3"/>
      <c r="AA359" s="3"/>
      <c r="AB359" s="3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91"/>
    </row>
    <row r="360" spans="2:67" ht="12.75" customHeight="1">
      <c r="B360" s="272"/>
      <c r="C360" s="330"/>
      <c r="D360" s="33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72"/>
      <c r="S360" s="188"/>
      <c r="T360" s="188"/>
      <c r="U360" s="223"/>
      <c r="V360" s="3"/>
      <c r="W360" s="3"/>
      <c r="X360" s="3"/>
      <c r="Y360" s="3"/>
      <c r="Z360" s="3"/>
      <c r="AA360" s="3"/>
      <c r="AB360" s="3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91"/>
    </row>
    <row r="361" spans="2:67" ht="18" customHeight="1">
      <c r="B361" s="272"/>
      <c r="C361" s="330"/>
      <c r="D361" s="330"/>
      <c r="E361" s="290">
        <v>2</v>
      </c>
      <c r="F361" s="979" t="s">
        <v>58</v>
      </c>
      <c r="G361" s="979"/>
      <c r="H361" s="979"/>
      <c r="I361" s="204" t="s">
        <v>327</v>
      </c>
      <c r="J361" s="200"/>
      <c r="K361" s="200"/>
      <c r="L361" s="200"/>
      <c r="M361" s="200"/>
      <c r="N361" s="200"/>
      <c r="O361" s="200"/>
      <c r="P361" s="200"/>
      <c r="Q361" s="200"/>
      <c r="R361" s="272"/>
      <c r="S361" s="188"/>
      <c r="T361" s="188"/>
      <c r="U361" s="223"/>
      <c r="V361" s="3"/>
      <c r="W361" s="3"/>
      <c r="X361" s="3"/>
      <c r="Y361" s="3"/>
      <c r="Z361" s="3"/>
      <c r="AA361" s="3"/>
      <c r="AB361" s="3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91"/>
    </row>
    <row r="362" spans="2:67" ht="14.25">
      <c r="B362" s="272"/>
      <c r="C362" s="330"/>
      <c r="D362" s="330"/>
      <c r="E362" s="200"/>
      <c r="F362" s="204" t="s">
        <v>328</v>
      </c>
      <c r="G362" s="200"/>
      <c r="H362" s="314"/>
      <c r="I362" s="200"/>
      <c r="J362" s="200"/>
      <c r="K362" s="200"/>
      <c r="L362" s="200"/>
      <c r="M362" s="200"/>
      <c r="N362" s="200"/>
      <c r="O362" s="200"/>
      <c r="P362" s="200"/>
      <c r="Q362" s="200"/>
      <c r="R362" s="272"/>
      <c r="S362" s="188"/>
      <c r="T362" s="188"/>
      <c r="U362" s="223"/>
      <c r="V362" s="3"/>
      <c r="W362" s="3"/>
      <c r="X362" s="3"/>
      <c r="Y362" s="3"/>
      <c r="Z362" s="3"/>
      <c r="AA362" s="3"/>
      <c r="AB362" s="3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91"/>
    </row>
    <row r="363" spans="2:67" ht="14.25">
      <c r="B363" s="272"/>
      <c r="C363" s="330"/>
      <c r="D363" s="330"/>
      <c r="E363" s="200"/>
      <c r="F363" s="204" t="s">
        <v>329</v>
      </c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72"/>
      <c r="S363" s="188"/>
      <c r="T363" s="188"/>
      <c r="U363" s="223"/>
      <c r="V363" s="3"/>
      <c r="W363" s="3"/>
      <c r="X363" s="3"/>
      <c r="Y363" s="3"/>
      <c r="Z363" s="3"/>
      <c r="AA363" s="3"/>
      <c r="AB363" s="3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91"/>
    </row>
    <row r="364" spans="2:67" ht="14.25">
      <c r="B364" s="272"/>
      <c r="C364" s="330"/>
      <c r="D364" s="330"/>
      <c r="E364" s="200"/>
      <c r="F364" s="204" t="s">
        <v>330</v>
      </c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72"/>
      <c r="S364" s="188"/>
      <c r="T364" s="188"/>
      <c r="U364" s="223"/>
      <c r="V364" s="3"/>
      <c r="W364" s="3"/>
      <c r="X364" s="3"/>
      <c r="Y364" s="3"/>
      <c r="Z364" s="3"/>
      <c r="AA364" s="3"/>
      <c r="AB364" s="3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91"/>
    </row>
    <row r="365" spans="2:67" ht="14.25">
      <c r="B365" s="272"/>
      <c r="C365" s="330"/>
      <c r="D365" s="330"/>
      <c r="E365" s="200"/>
      <c r="F365" s="204" t="s">
        <v>402</v>
      </c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72"/>
      <c r="S365" s="188"/>
      <c r="T365" s="188"/>
      <c r="U365" s="223"/>
      <c r="V365" s="3"/>
      <c r="W365" s="3"/>
      <c r="X365" s="3"/>
      <c r="Y365" s="3"/>
      <c r="Z365" s="3"/>
      <c r="AA365" s="3"/>
      <c r="AB365" s="3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91"/>
    </row>
    <row r="366" spans="2:67" ht="14.25">
      <c r="B366" s="272"/>
      <c r="C366" s="330"/>
      <c r="D366" s="330"/>
      <c r="E366" s="200"/>
      <c r="F366" s="204" t="s">
        <v>338</v>
      </c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72"/>
      <c r="S366" s="188"/>
      <c r="T366" s="188"/>
      <c r="U366" s="223"/>
      <c r="V366" s="3"/>
      <c r="W366" s="3"/>
      <c r="X366" s="3"/>
      <c r="Y366" s="3"/>
      <c r="Z366" s="3"/>
      <c r="AA366" s="3"/>
      <c r="AB366" s="3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91"/>
    </row>
    <row r="367" spans="2:67" ht="14.25">
      <c r="B367" s="272"/>
      <c r="C367" s="330"/>
      <c r="D367" s="330"/>
      <c r="E367" s="200"/>
      <c r="F367" s="204" t="s">
        <v>354</v>
      </c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72"/>
      <c r="S367" s="188"/>
      <c r="T367" s="188"/>
      <c r="U367" s="223"/>
      <c r="V367" s="3"/>
      <c r="W367" s="3"/>
      <c r="X367" s="3"/>
      <c r="Y367" s="3"/>
      <c r="Z367" s="3"/>
      <c r="AA367" s="3"/>
      <c r="AB367" s="3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91"/>
    </row>
    <row r="368" spans="2:67" ht="14.25">
      <c r="B368" s="272"/>
      <c r="C368" s="330"/>
      <c r="D368" s="330"/>
      <c r="E368" s="200"/>
      <c r="F368" s="204" t="s">
        <v>331</v>
      </c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72"/>
      <c r="S368" s="188"/>
      <c r="T368" s="188"/>
      <c r="U368" s="223"/>
      <c r="V368" s="3"/>
      <c r="W368" s="3"/>
      <c r="X368" s="3"/>
      <c r="Y368" s="3"/>
      <c r="Z368" s="3"/>
      <c r="AA368" s="3"/>
      <c r="AB368" s="3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91"/>
    </row>
    <row r="369" spans="2:67" ht="14.25">
      <c r="B369" s="272"/>
      <c r="C369" s="330"/>
      <c r="D369" s="330"/>
      <c r="E369" s="200"/>
      <c r="F369" s="204" t="s">
        <v>332</v>
      </c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72"/>
      <c r="S369" s="188"/>
      <c r="T369" s="188"/>
      <c r="U369" s="223"/>
      <c r="V369" s="3"/>
      <c r="W369" s="3"/>
      <c r="X369" s="3"/>
      <c r="Y369" s="3"/>
      <c r="Z369" s="3"/>
      <c r="AA369" s="3"/>
      <c r="AB369" s="3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91"/>
    </row>
    <row r="370" spans="2:67" ht="14.25">
      <c r="B370" s="272"/>
      <c r="C370" s="330"/>
      <c r="D370" s="330"/>
      <c r="E370" s="200"/>
      <c r="F370" s="204" t="s">
        <v>333</v>
      </c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72"/>
      <c r="S370" s="188"/>
      <c r="T370" s="188"/>
      <c r="U370" s="223"/>
      <c r="V370" s="3"/>
      <c r="W370" s="3"/>
      <c r="X370" s="3"/>
      <c r="Y370" s="3"/>
      <c r="Z370" s="3"/>
      <c r="AA370" s="3"/>
      <c r="AB370" s="3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91"/>
    </row>
    <row r="371" spans="2:67" ht="14.25">
      <c r="B371" s="272"/>
      <c r="C371" s="330"/>
      <c r="D371" s="330"/>
      <c r="E371" s="200"/>
      <c r="F371" s="204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72"/>
      <c r="S371" s="188"/>
      <c r="T371" s="188"/>
      <c r="U371" s="223"/>
      <c r="V371" s="3"/>
      <c r="W371" s="3"/>
      <c r="X371" s="3"/>
      <c r="Y371" s="3"/>
      <c r="Z371" s="3"/>
      <c r="AA371" s="3"/>
      <c r="AB371" s="3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91"/>
    </row>
    <row r="372" spans="2:67" ht="18">
      <c r="B372" s="272"/>
      <c r="C372" s="330"/>
      <c r="D372" s="330"/>
      <c r="E372" s="290">
        <v>3</v>
      </c>
      <c r="F372" s="979" t="s">
        <v>85</v>
      </c>
      <c r="G372" s="979"/>
      <c r="H372" s="979"/>
      <c r="I372" s="200" t="s">
        <v>421</v>
      </c>
      <c r="J372" s="200"/>
      <c r="K372" s="200"/>
      <c r="L372" s="200"/>
      <c r="M372" s="200"/>
      <c r="N372" s="200"/>
      <c r="O372" s="200"/>
      <c r="P372" s="200"/>
      <c r="Q372" s="200"/>
      <c r="R372" s="272"/>
      <c r="S372" s="188"/>
      <c r="T372" s="188"/>
      <c r="U372" s="223"/>
      <c r="V372" s="3"/>
      <c r="W372" s="3"/>
      <c r="X372" s="3"/>
      <c r="Y372" s="3"/>
      <c r="Z372" s="3"/>
      <c r="AA372" s="3"/>
      <c r="AB372" s="3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91"/>
    </row>
    <row r="373" spans="2:67" ht="14.25">
      <c r="B373" s="272"/>
      <c r="C373" s="330"/>
      <c r="D373" s="330"/>
      <c r="E373" s="200"/>
      <c r="F373" s="204" t="s">
        <v>335</v>
      </c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72"/>
      <c r="S373" s="188"/>
      <c r="T373" s="188"/>
      <c r="U373" s="223"/>
      <c r="V373" s="3"/>
      <c r="W373" s="3"/>
      <c r="X373" s="3"/>
      <c r="Y373" s="3"/>
      <c r="Z373" s="3"/>
      <c r="AA373" s="3"/>
      <c r="AB373" s="3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91"/>
    </row>
    <row r="374" spans="2:67" ht="14.25">
      <c r="B374" s="272"/>
      <c r="C374" s="330"/>
      <c r="D374" s="330"/>
      <c r="E374" s="200"/>
      <c r="F374" s="204" t="s">
        <v>354</v>
      </c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72"/>
      <c r="S374" s="188"/>
      <c r="T374" s="188"/>
      <c r="U374" s="223"/>
      <c r="V374" s="3"/>
      <c r="W374" s="3"/>
      <c r="X374" s="3"/>
      <c r="Y374" s="3"/>
      <c r="Z374" s="3"/>
      <c r="AA374" s="3"/>
      <c r="AB374" s="3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91"/>
    </row>
    <row r="375" spans="2:67" ht="14.25">
      <c r="B375" s="272"/>
      <c r="C375" s="330"/>
      <c r="D375" s="330"/>
      <c r="E375" s="200"/>
      <c r="F375" s="204" t="s">
        <v>334</v>
      </c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72"/>
      <c r="S375" s="188"/>
      <c r="T375" s="188"/>
      <c r="U375" s="223"/>
      <c r="V375" s="3"/>
      <c r="W375" s="3"/>
      <c r="X375" s="3"/>
      <c r="Y375" s="3"/>
      <c r="Z375" s="3"/>
      <c r="AA375" s="3"/>
      <c r="AB375" s="3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91"/>
    </row>
    <row r="376" spans="2:67" ht="14.25">
      <c r="B376" s="272"/>
      <c r="C376" s="330"/>
      <c r="D376" s="330"/>
      <c r="E376" s="200"/>
      <c r="F376" s="204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72"/>
      <c r="S376" s="188"/>
      <c r="T376" s="188"/>
      <c r="U376" s="223"/>
      <c r="V376" s="3"/>
      <c r="W376" s="3"/>
      <c r="X376" s="3"/>
      <c r="Y376" s="3"/>
      <c r="Z376" s="3"/>
      <c r="AA376" s="3"/>
      <c r="AB376" s="3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91"/>
    </row>
    <row r="377" spans="2:67" ht="18">
      <c r="B377" s="272"/>
      <c r="C377" s="330"/>
      <c r="D377" s="330"/>
      <c r="E377" s="290">
        <v>4</v>
      </c>
      <c r="F377" s="979" t="s">
        <v>86</v>
      </c>
      <c r="G377" s="979"/>
      <c r="H377" s="979"/>
      <c r="I377" s="313" t="s">
        <v>336</v>
      </c>
      <c r="J377" s="200"/>
      <c r="K377" s="200"/>
      <c r="L377" s="200"/>
      <c r="M377" s="200"/>
      <c r="N377" s="200"/>
      <c r="O377" s="200"/>
      <c r="P377" s="200"/>
      <c r="Q377" s="200"/>
      <c r="R377" s="272"/>
      <c r="S377" s="188"/>
      <c r="T377" s="188"/>
      <c r="U377" s="223"/>
      <c r="V377" s="3"/>
      <c r="W377" s="3"/>
      <c r="X377" s="3"/>
      <c r="Y377" s="3"/>
      <c r="Z377" s="3"/>
      <c r="AA377" s="3"/>
      <c r="AB377" s="3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91"/>
    </row>
    <row r="378" spans="2:67" ht="14.25">
      <c r="B378" s="272"/>
      <c r="C378" s="330"/>
      <c r="D378" s="330"/>
      <c r="E378" s="200"/>
      <c r="F378" s="204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72"/>
      <c r="S378" s="188"/>
      <c r="T378" s="188"/>
      <c r="U378" s="223"/>
      <c r="V378" s="3"/>
      <c r="W378" s="3"/>
      <c r="X378" s="3"/>
      <c r="Y378" s="3"/>
      <c r="Z378" s="3"/>
      <c r="AA378" s="3"/>
      <c r="AB378" s="3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91"/>
    </row>
    <row r="379" spans="2:67" ht="18">
      <c r="B379" s="272"/>
      <c r="C379" s="330"/>
      <c r="D379" s="330"/>
      <c r="E379" s="290">
        <v>5</v>
      </c>
      <c r="F379" s="979" t="s">
        <v>108</v>
      </c>
      <c r="G379" s="979"/>
      <c r="H379" s="979"/>
      <c r="I379" s="313" t="s">
        <v>337</v>
      </c>
      <c r="J379" s="200"/>
      <c r="K379" s="200"/>
      <c r="L379" s="200"/>
      <c r="M379" s="200"/>
      <c r="N379" s="200"/>
      <c r="O379" s="200"/>
      <c r="P379" s="200"/>
      <c r="Q379" s="200"/>
      <c r="R379" s="272"/>
      <c r="S379" s="188"/>
      <c r="T379" s="188"/>
      <c r="U379" s="223"/>
      <c r="V379" s="3"/>
      <c r="W379" s="3"/>
      <c r="X379" s="3"/>
      <c r="Y379" s="3"/>
      <c r="Z379" s="3"/>
      <c r="AA379" s="3"/>
      <c r="AB379" s="3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91"/>
    </row>
    <row r="380" spans="2:67" ht="15" customHeight="1">
      <c r="B380" s="272"/>
      <c r="C380" s="330"/>
      <c r="D380" s="331"/>
      <c r="E380" s="210"/>
      <c r="F380" s="332"/>
      <c r="G380" s="210"/>
      <c r="H380" s="210"/>
      <c r="I380" s="210"/>
      <c r="J380" s="210"/>
      <c r="K380" s="210"/>
      <c r="L380" s="210"/>
      <c r="M380" s="210"/>
      <c r="N380" s="992"/>
      <c r="O380" s="992"/>
      <c r="P380" s="210"/>
      <c r="Q380" s="210"/>
      <c r="R380" s="272"/>
      <c r="S380" s="188"/>
      <c r="T380" s="188"/>
      <c r="U380" s="223"/>
      <c r="V380" s="3"/>
      <c r="W380" s="3"/>
      <c r="X380" s="3"/>
      <c r="Y380" s="3"/>
      <c r="Z380" s="3"/>
      <c r="AA380" s="3"/>
      <c r="AB380" s="3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91"/>
    </row>
    <row r="381" spans="2:67" ht="15" customHeight="1">
      <c r="B381" s="272"/>
      <c r="C381" s="331"/>
      <c r="D381" s="210"/>
      <c r="E381" s="210"/>
      <c r="F381" s="332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73"/>
      <c r="S381" s="262"/>
      <c r="T381" s="262"/>
      <c r="U381" s="263"/>
      <c r="V381" s="3"/>
      <c r="W381" s="3"/>
      <c r="X381" s="3"/>
      <c r="Y381" s="3"/>
      <c r="Z381" s="3"/>
      <c r="AA381" s="3"/>
      <c r="AB381" s="3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91"/>
    </row>
    <row r="382" spans="2:67" ht="14.25">
      <c r="B382" s="272"/>
      <c r="C382" s="222"/>
      <c r="D382" s="222"/>
      <c r="E382" s="222"/>
      <c r="F382" s="333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3"/>
      <c r="W382" s="3"/>
      <c r="X382" s="3"/>
      <c r="Y382" s="3"/>
      <c r="Z382" s="3"/>
      <c r="AA382" s="3"/>
      <c r="AB382" s="3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91"/>
    </row>
    <row r="383" spans="2:67" ht="14.25">
      <c r="B383" s="272"/>
      <c r="C383" s="222"/>
      <c r="D383" s="222"/>
      <c r="E383" s="222"/>
      <c r="F383" s="333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3"/>
      <c r="W383" s="3"/>
      <c r="X383" s="3"/>
      <c r="Y383" s="3"/>
      <c r="Z383" s="3"/>
      <c r="AA383" s="3"/>
      <c r="AB383" s="3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91"/>
    </row>
    <row r="384" spans="2:67" ht="14.25">
      <c r="B384" s="98"/>
      <c r="C384" s="3"/>
      <c r="D384" s="3"/>
      <c r="E384" s="3"/>
      <c r="F384" s="33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91"/>
    </row>
    <row r="385" spans="2:67" ht="14.25">
      <c r="B385" s="98"/>
      <c r="C385" s="3"/>
      <c r="D385" s="3"/>
      <c r="E385" s="3"/>
      <c r="F385" s="33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91"/>
    </row>
    <row r="386" spans="2:67" ht="14.25">
      <c r="B386" s="98"/>
      <c r="C386" s="3"/>
      <c r="D386" s="3"/>
      <c r="E386" s="3"/>
      <c r="F386" s="33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91"/>
    </row>
    <row r="387" spans="2:67" s="73" customFormat="1" ht="14.25">
      <c r="B387" s="98"/>
      <c r="C387" s="5"/>
      <c r="D387" s="5"/>
      <c r="E387" s="5"/>
      <c r="F387" s="6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91"/>
    </row>
    <row r="388" spans="2:67" s="73" customFormat="1">
      <c r="B388" s="98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91"/>
    </row>
    <row r="389" spans="2:67" s="73" customFormat="1">
      <c r="B389" s="98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91"/>
    </row>
    <row r="390" spans="2:67" s="73" customFormat="1">
      <c r="B390" s="98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91"/>
    </row>
    <row r="391" spans="2:67" s="73" customFormat="1">
      <c r="B391" s="98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91"/>
    </row>
    <row r="392" spans="2:67" s="73" customFormat="1">
      <c r="B392" s="98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91"/>
    </row>
    <row r="393" spans="2:67" s="73" customFormat="1">
      <c r="B393" s="98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91"/>
    </row>
    <row r="394" spans="2:67" s="73" customFormat="1">
      <c r="B394" s="98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91"/>
    </row>
    <row r="395" spans="2:67" s="73" customFormat="1">
      <c r="B395" s="98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91"/>
    </row>
    <row r="396" spans="2:67" s="73" customFormat="1">
      <c r="B396" s="98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91"/>
    </row>
    <row r="397" spans="2:67" s="73" customFormat="1">
      <c r="B397" s="98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91"/>
    </row>
    <row r="398" spans="2:67" s="73" customFormat="1">
      <c r="B398" s="98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91"/>
    </row>
    <row r="399" spans="2:67" s="73" customFormat="1">
      <c r="B399" s="98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91"/>
    </row>
    <row r="400" spans="2:67" s="73" customFormat="1">
      <c r="B400" s="98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91"/>
    </row>
    <row r="401" spans="2:67" s="73" customFormat="1">
      <c r="B401" s="98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91"/>
    </row>
    <row r="402" spans="2:67" s="73" customFormat="1">
      <c r="B402" s="98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91"/>
    </row>
    <row r="403" spans="2:67" s="73" customFormat="1">
      <c r="B403" s="98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91"/>
    </row>
    <row r="404" spans="2:67" s="73" customFormat="1">
      <c r="B404" s="98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91"/>
    </row>
    <row r="405" spans="2:67" s="73" customFormat="1">
      <c r="B405" s="98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91"/>
    </row>
    <row r="406" spans="2:67" s="73" customFormat="1">
      <c r="B406" s="98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91"/>
    </row>
    <row r="407" spans="2:67" s="73" customFormat="1">
      <c r="B407" s="98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91"/>
    </row>
    <row r="408" spans="2:67" s="73" customFormat="1">
      <c r="B408" s="98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91"/>
    </row>
    <row r="409" spans="2:67" s="73" customFormat="1">
      <c r="B409" s="98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91"/>
    </row>
    <row r="410" spans="2:67" s="73" customFormat="1">
      <c r="B410" s="98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91"/>
    </row>
    <row r="411" spans="2:67" s="73" customFormat="1">
      <c r="B411" s="98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91"/>
    </row>
    <row r="412" spans="2:67" s="73" customFormat="1">
      <c r="B412" s="98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91"/>
    </row>
    <row r="413" spans="2:67" s="73" customFormat="1">
      <c r="B413" s="98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91"/>
    </row>
    <row r="414" spans="2:67" s="73" customFormat="1">
      <c r="B414" s="98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91"/>
    </row>
    <row r="415" spans="2:67" s="73" customFormat="1">
      <c r="B415" s="98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91"/>
    </row>
    <row r="416" spans="2:67" s="73" customFormat="1">
      <c r="B416" s="98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91"/>
    </row>
    <row r="417" spans="2:67" s="73" customFormat="1">
      <c r="B417" s="98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91"/>
    </row>
    <row r="418" spans="2:67" s="73" customFormat="1">
      <c r="B418" s="98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91"/>
    </row>
    <row r="419" spans="2:67" s="73" customFormat="1">
      <c r="B419" s="98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91"/>
    </row>
    <row r="420" spans="2:67" s="73" customFormat="1">
      <c r="B420" s="98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91"/>
    </row>
    <row r="421" spans="2:67" s="73" customFormat="1">
      <c r="B421" s="98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91"/>
    </row>
    <row r="422" spans="2:67" s="73" customFormat="1">
      <c r="B422" s="98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91"/>
    </row>
    <row r="423" spans="2:67" s="73" customFormat="1">
      <c r="B423" s="98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91"/>
    </row>
    <row r="424" spans="2:67" s="73" customFormat="1">
      <c r="B424" s="98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91"/>
    </row>
    <row r="425" spans="2:67" s="73" customFormat="1">
      <c r="B425" s="98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91"/>
    </row>
    <row r="426" spans="2:67" s="73" customFormat="1">
      <c r="B426" s="98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91"/>
    </row>
    <row r="427" spans="2:67" s="73" customFormat="1">
      <c r="B427" s="98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91"/>
    </row>
    <row r="428" spans="2:67" s="73" customFormat="1">
      <c r="B428" s="98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91"/>
    </row>
    <row r="429" spans="2:67" s="73" customFormat="1">
      <c r="B429" s="98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91"/>
    </row>
    <row r="430" spans="2:67" s="73" customFormat="1">
      <c r="B430" s="98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91"/>
    </row>
    <row r="431" spans="2:67" s="73" customFormat="1">
      <c r="B431" s="98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91"/>
    </row>
    <row r="432" spans="2:67" s="73" customFormat="1">
      <c r="B432" s="98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91"/>
    </row>
    <row r="433" spans="2:67" s="73" customFormat="1">
      <c r="B433" s="98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91"/>
    </row>
    <row r="434" spans="2:67" s="73" customFormat="1">
      <c r="B434" s="98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91"/>
    </row>
    <row r="435" spans="2:67" s="73" customFormat="1">
      <c r="B435" s="98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91"/>
    </row>
    <row r="436" spans="2:67" s="73" customFormat="1">
      <c r="B436" s="98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91"/>
    </row>
    <row r="437" spans="2:67" s="73" customFormat="1">
      <c r="B437" s="98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91"/>
    </row>
    <row r="438" spans="2:67" s="73" customFormat="1">
      <c r="B438" s="98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91"/>
    </row>
    <row r="439" spans="2:67" s="73" customFormat="1">
      <c r="B439" s="98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91"/>
    </row>
    <row r="440" spans="2:67" s="73" customFormat="1">
      <c r="B440" s="98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91"/>
    </row>
    <row r="441" spans="2:67" s="73" customFormat="1">
      <c r="B441" s="98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91"/>
    </row>
    <row r="442" spans="2:67" s="73" customFormat="1">
      <c r="B442" s="98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91"/>
    </row>
    <row r="443" spans="2:67" s="73" customFormat="1">
      <c r="B443" s="98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91"/>
    </row>
    <row r="444" spans="2:67" s="73" customFormat="1">
      <c r="B444" s="98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91"/>
    </row>
    <row r="445" spans="2:67" s="73" customFormat="1">
      <c r="B445" s="98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91"/>
    </row>
    <row r="446" spans="2:67" s="73" customFormat="1">
      <c r="B446" s="98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91"/>
    </row>
    <row r="447" spans="2:67" s="73" customFormat="1">
      <c r="B447" s="98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91"/>
    </row>
    <row r="448" spans="2:67" s="73" customFormat="1">
      <c r="B448" s="98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91"/>
    </row>
    <row r="449" spans="2:67" s="73" customFormat="1">
      <c r="B449" s="98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91"/>
    </row>
    <row r="450" spans="2:67" s="73" customFormat="1">
      <c r="B450" s="98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91"/>
    </row>
    <row r="451" spans="2:67" s="73" customFormat="1">
      <c r="B451" s="98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91"/>
    </row>
    <row r="452" spans="2:67" s="73" customFormat="1">
      <c r="B452" s="98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91"/>
    </row>
    <row r="453" spans="2:67" s="73" customFormat="1">
      <c r="B453" s="98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91"/>
    </row>
    <row r="454" spans="2:67" s="73" customFormat="1">
      <c r="B454" s="98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91"/>
    </row>
    <row r="455" spans="2:67" s="73" customFormat="1">
      <c r="B455" s="98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91"/>
    </row>
    <row r="456" spans="2:67" s="73" customFormat="1">
      <c r="B456" s="98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91"/>
    </row>
    <row r="457" spans="2:67" s="73" customFormat="1">
      <c r="B457" s="98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91"/>
    </row>
    <row r="458" spans="2:67" s="73" customFormat="1">
      <c r="B458" s="98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91"/>
    </row>
    <row r="459" spans="2:67" s="73" customFormat="1">
      <c r="B459" s="98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91"/>
    </row>
    <row r="460" spans="2:67" s="73" customFormat="1">
      <c r="B460" s="98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91"/>
    </row>
    <row r="461" spans="2:67" s="73" customFormat="1">
      <c r="B461" s="98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91"/>
    </row>
    <row r="462" spans="2:67" s="73" customFormat="1">
      <c r="B462" s="98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91"/>
    </row>
    <row r="463" spans="2:67" s="73" customFormat="1">
      <c r="B463" s="98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91"/>
    </row>
    <row r="464" spans="2:67" s="73" customFormat="1">
      <c r="B464" s="98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91"/>
    </row>
    <row r="465" spans="2:67" s="73" customFormat="1">
      <c r="B465" s="98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91"/>
    </row>
    <row r="466" spans="2:67" s="73" customFormat="1">
      <c r="B466" s="98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91"/>
    </row>
    <row r="467" spans="2:67" s="73" customFormat="1">
      <c r="B467" s="98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91"/>
    </row>
    <row r="468" spans="2:67" s="73" customFormat="1">
      <c r="B468" s="98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91"/>
    </row>
    <row r="469" spans="2:67" s="73" customFormat="1">
      <c r="B469" s="98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91"/>
    </row>
    <row r="470" spans="2:67" s="73" customFormat="1">
      <c r="B470" s="98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91"/>
    </row>
    <row r="471" spans="2:67" s="73" customFormat="1">
      <c r="B471" s="98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91"/>
    </row>
    <row r="472" spans="2:67" s="73" customFormat="1">
      <c r="B472" s="98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91"/>
    </row>
    <row r="473" spans="2:67" s="73" customFormat="1">
      <c r="B473" s="98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91"/>
    </row>
    <row r="474" spans="2:67" s="73" customFormat="1">
      <c r="B474" s="98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91"/>
    </row>
    <row r="475" spans="2:67" s="73" customFormat="1">
      <c r="B475" s="98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91"/>
    </row>
    <row r="476" spans="2:67" s="73" customFormat="1">
      <c r="B476" s="98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91"/>
    </row>
    <row r="477" spans="2:67" s="73" customFormat="1">
      <c r="B477" s="98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91"/>
    </row>
    <row r="478" spans="2:67" s="73" customFormat="1">
      <c r="B478" s="98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91"/>
    </row>
    <row r="479" spans="2:67" s="73" customFormat="1">
      <c r="B479" s="98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91"/>
    </row>
    <row r="480" spans="2:67" s="73" customFormat="1">
      <c r="B480" s="98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91"/>
    </row>
    <row r="481" spans="2:67" s="73" customFormat="1">
      <c r="B481" s="98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91"/>
    </row>
    <row r="482" spans="2:67" s="73" customFormat="1">
      <c r="B482" s="98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91"/>
    </row>
    <row r="483" spans="2:67" s="73" customFormat="1">
      <c r="B483" s="98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91"/>
    </row>
    <row r="484" spans="2:67" s="73" customFormat="1">
      <c r="B484" s="98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91"/>
    </row>
    <row r="485" spans="2:67" s="73" customFormat="1">
      <c r="B485" s="98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91"/>
    </row>
    <row r="486" spans="2:67">
      <c r="B486" s="98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91"/>
    </row>
    <row r="487" spans="2:67">
      <c r="B487" s="98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91"/>
    </row>
    <row r="488" spans="2:67">
      <c r="B488" s="98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91"/>
    </row>
    <row r="489" spans="2:67">
      <c r="B489" s="98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91"/>
    </row>
    <row r="490" spans="2:67">
      <c r="B490" s="98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91"/>
    </row>
    <row r="491" spans="2:67">
      <c r="B491" s="98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91"/>
    </row>
    <row r="492" spans="2:67">
      <c r="B492" s="98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91"/>
    </row>
    <row r="493" spans="2:67">
      <c r="B493" s="98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91"/>
    </row>
    <row r="494" spans="2:67">
      <c r="B494" s="98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91"/>
    </row>
    <row r="495" spans="2:67">
      <c r="B495" s="98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91"/>
    </row>
    <row r="496" spans="2:67">
      <c r="B496" s="98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91"/>
    </row>
    <row r="497" spans="2:67">
      <c r="B497" s="98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91"/>
    </row>
    <row r="498" spans="2:67">
      <c r="B498" s="98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91"/>
    </row>
    <row r="499" spans="2:67">
      <c r="B499" s="98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91"/>
    </row>
    <row r="500" spans="2:67">
      <c r="B500" s="98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91"/>
    </row>
    <row r="501" spans="2:67">
      <c r="B501" s="98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91"/>
    </row>
    <row r="502" spans="2:67">
      <c r="B502" s="98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91"/>
    </row>
    <row r="503" spans="2:67">
      <c r="B503" s="98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91"/>
    </row>
    <row r="504" spans="2:67">
      <c r="B504" s="98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91"/>
    </row>
    <row r="505" spans="2:67">
      <c r="B505" s="98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91"/>
    </row>
    <row r="506" spans="2:67">
      <c r="B506" s="98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91"/>
    </row>
    <row r="507" spans="2:67">
      <c r="B507" s="98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91"/>
    </row>
    <row r="508" spans="2:67">
      <c r="B508" s="98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91"/>
    </row>
    <row r="509" spans="2:67">
      <c r="B509" s="98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91"/>
    </row>
    <row r="510" spans="2:67">
      <c r="B510" s="98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91"/>
    </row>
    <row r="511" spans="2:67">
      <c r="B511" s="98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91"/>
    </row>
    <row r="512" spans="2:67">
      <c r="B512" s="98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91"/>
    </row>
    <row r="513" spans="2:67">
      <c r="B513" s="98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91"/>
    </row>
    <row r="514" spans="2:67">
      <c r="B514" s="98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91"/>
    </row>
    <row r="515" spans="2:67">
      <c r="B515" s="98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91"/>
    </row>
    <row r="516" spans="2:67">
      <c r="B516" s="98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91"/>
    </row>
    <row r="517" spans="2:67">
      <c r="B517" s="98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91"/>
    </row>
    <row r="518" spans="2:67">
      <c r="B518" s="98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91"/>
    </row>
    <row r="519" spans="2:67">
      <c r="B519" s="98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91"/>
    </row>
    <row r="520" spans="2:67">
      <c r="B520" s="10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4"/>
    </row>
  </sheetData>
  <sheetProtection sheet="1" objects="1" scenarios="1"/>
  <mergeCells count="39">
    <mergeCell ref="F298:G298"/>
    <mergeCell ref="F183:H183"/>
    <mergeCell ref="F280:G280"/>
    <mergeCell ref="F289:G289"/>
    <mergeCell ref="N380:O380"/>
    <mergeCell ref="F361:H361"/>
    <mergeCell ref="F372:H372"/>
    <mergeCell ref="F377:H377"/>
    <mergeCell ref="F379:H379"/>
    <mergeCell ref="F271:G271"/>
    <mergeCell ref="F11:P11"/>
    <mergeCell ref="D12:Q12"/>
    <mergeCell ref="F26:G26"/>
    <mergeCell ref="F59:G59"/>
    <mergeCell ref="O19:P19"/>
    <mergeCell ref="F19:G19"/>
    <mergeCell ref="F139:G139"/>
    <mergeCell ref="F172:G172"/>
    <mergeCell ref="D332:Q332"/>
    <mergeCell ref="E2:F3"/>
    <mergeCell ref="G2:J3"/>
    <mergeCell ref="K2:K3"/>
    <mergeCell ref="L2:L3"/>
    <mergeCell ref="F13:H13"/>
    <mergeCell ref="F73:G73"/>
    <mergeCell ref="F70:H70"/>
    <mergeCell ref="F106:G106"/>
    <mergeCell ref="F15:G15"/>
    <mergeCell ref="F17:G17"/>
    <mergeCell ref="F22:H22"/>
    <mergeCell ref="F6:I6"/>
    <mergeCell ref="M2:N3"/>
    <mergeCell ref="F186:G186"/>
    <mergeCell ref="F268:H268"/>
    <mergeCell ref="D342:Q342"/>
    <mergeCell ref="F346:H346"/>
    <mergeCell ref="F349:H349"/>
    <mergeCell ref="F353:H353"/>
    <mergeCell ref="F344:H344"/>
  </mergeCells>
  <phoneticPr fontId="2" type="noConversion"/>
  <hyperlinks>
    <hyperlink ref="O19" location="'P3'!A374" display="información"/>
    <hyperlink ref="O19:P19" location="MargenBRUT" tooltip="Información útil" display="¿Qué es &quot;Margen Bruto&quot;?"/>
  </hyperlinks>
  <printOptions horizontalCentered="1" verticalCentered="1"/>
  <pageMargins left="0" right="0" top="0" bottom="0" header="0" footer="0"/>
  <pageSetup paperSize="9" scale="59" fitToWidth="2" fitToHeight="2" orientation="landscape" horizontalDpi="4294967292" verticalDpi="0" r:id="rId1"/>
  <headerFooter alignWithMargins="0"/>
  <rowBreaks count="1" manualBreakCount="1">
    <brk id="181" min="3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 enableFormatConditionsCalculation="0">
    <tabColor indexed="16"/>
    <pageSetUpPr fitToPage="1"/>
  </sheetPr>
  <dimension ref="B1:DF420"/>
  <sheetViews>
    <sheetView showGridLines="0" showRowColHeaders="0" showZeros="0" showOutlineSymbols="0" zoomScaleNormal="100" workbookViewId="0">
      <pane xSplit="100" ySplit="8" topLeftCell="CW9" activePane="bottomRight" state="frozen"/>
      <selection pane="topRight" activeCell="CU1" sqref="CU1"/>
      <selection pane="bottomLeft" activeCell="A5" sqref="A5"/>
      <selection pane="bottomRight" activeCell="A9" sqref="A9:A241"/>
    </sheetView>
  </sheetViews>
  <sheetFormatPr baseColWidth="10" defaultRowHeight="12.75"/>
  <cols>
    <col min="1" max="1" width="0" hidden="1" customWidth="1"/>
    <col min="2" max="2" width="2" customWidth="1"/>
    <col min="3" max="3" width="1.28515625" customWidth="1"/>
    <col min="4" max="4" width="3.42578125" customWidth="1"/>
    <col min="7" max="7" width="4.28515625" customWidth="1"/>
    <col min="8" max="8" width="8.42578125" customWidth="1"/>
    <col min="9" max="9" width="6" customWidth="1"/>
    <col min="10" max="20" width="6.7109375" customWidth="1"/>
    <col min="21" max="21" width="6.28515625" customWidth="1"/>
    <col min="22" max="22" width="2.42578125" customWidth="1"/>
    <col min="23" max="23" width="1.28515625" customWidth="1"/>
    <col min="24" max="43" width="3.7109375" customWidth="1"/>
    <col min="45" max="45" width="11.42578125" hidden="1" customWidth="1"/>
    <col min="46" max="46" width="28.5703125" hidden="1" customWidth="1"/>
    <col min="47" max="60" width="11.42578125" hidden="1" customWidth="1"/>
    <col min="61" max="110" width="11.42578125" style="73"/>
  </cols>
  <sheetData>
    <row r="1" spans="2:110" ht="9.6" customHeight="1">
      <c r="B1" s="98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91"/>
    </row>
    <row r="2" spans="2:110" ht="12.6" customHeight="1">
      <c r="B2" s="98"/>
      <c r="C2" s="395"/>
      <c r="D2" s="392"/>
      <c r="E2" s="392"/>
      <c r="F2" s="1003" t="str">
        <f>INI!$G$11</f>
        <v>MiEMPRESA</v>
      </c>
      <c r="G2" s="1003"/>
      <c r="H2" s="1001" t="s">
        <v>18</v>
      </c>
      <c r="I2" s="1001"/>
      <c r="J2" s="1001"/>
      <c r="K2" s="1001"/>
      <c r="L2" s="1001"/>
      <c r="M2" s="997">
        <f>SB!$C$73</f>
        <v>2025</v>
      </c>
      <c r="N2" s="997"/>
      <c r="O2" s="999"/>
      <c r="P2" s="995" t="s">
        <v>396</v>
      </c>
      <c r="Q2" s="995"/>
      <c r="R2" s="995"/>
      <c r="S2" s="215"/>
      <c r="T2" s="215"/>
      <c r="U2" s="215"/>
      <c r="V2" s="215"/>
      <c r="W2" s="19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91"/>
    </row>
    <row r="3" spans="2:110" ht="12.6" customHeight="1">
      <c r="B3" s="98"/>
      <c r="C3" s="396"/>
      <c r="D3" s="393"/>
      <c r="E3" s="393"/>
      <c r="F3" s="1004"/>
      <c r="G3" s="1004"/>
      <c r="H3" s="1002"/>
      <c r="I3" s="1002"/>
      <c r="J3" s="1002"/>
      <c r="K3" s="1002"/>
      <c r="L3" s="1002"/>
      <c r="M3" s="998"/>
      <c r="N3" s="998"/>
      <c r="O3" s="1000"/>
      <c r="P3" s="996"/>
      <c r="Q3" s="996"/>
      <c r="R3" s="996"/>
      <c r="S3" s="219"/>
      <c r="T3" s="219"/>
      <c r="U3" s="219"/>
      <c r="V3" s="219"/>
      <c r="W3" s="197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91"/>
    </row>
    <row r="4" spans="2:110" ht="5.0999999999999996" customHeight="1">
      <c r="B4" s="98"/>
      <c r="C4" s="272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398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91"/>
    </row>
    <row r="5" spans="2:110" ht="5.0999999999999996" customHeight="1">
      <c r="B5" s="98"/>
      <c r="C5" s="272"/>
      <c r="D5" s="827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30"/>
      <c r="W5" s="9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91"/>
    </row>
    <row r="6" spans="2:110">
      <c r="B6" s="98"/>
      <c r="C6" s="272"/>
      <c r="D6" s="828"/>
      <c r="E6" s="1065" t="s">
        <v>208</v>
      </c>
      <c r="F6" s="1066"/>
      <c r="G6" s="1066"/>
      <c r="H6" s="910" t="s">
        <v>202</v>
      </c>
      <c r="I6" s="1096">
        <f>$BH$282</f>
        <v>401160</v>
      </c>
      <c r="J6" s="1096"/>
      <c r="K6" s="1064" t="s">
        <v>205</v>
      </c>
      <c r="L6" s="1064"/>
      <c r="M6" s="1096">
        <f>$BH$283</f>
        <v>13980</v>
      </c>
      <c r="N6" s="1096"/>
      <c r="O6" s="1064" t="s">
        <v>206</v>
      </c>
      <c r="P6" s="1064"/>
      <c r="Q6" s="1096">
        <f>$AV$242</f>
        <v>218832</v>
      </c>
      <c r="R6" s="1100"/>
      <c r="S6" s="790"/>
      <c r="T6" s="1086"/>
      <c r="U6" s="1086"/>
      <c r="V6" s="1087"/>
      <c r="W6" s="3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91"/>
    </row>
    <row r="7" spans="2:110" ht="5.0999999999999996" customHeight="1">
      <c r="B7" s="98"/>
      <c r="C7" s="272"/>
      <c r="D7" s="795"/>
      <c r="E7" s="796"/>
      <c r="F7" s="823"/>
      <c r="G7" s="823"/>
      <c r="H7" s="823"/>
      <c r="I7" s="823"/>
      <c r="J7" s="824"/>
      <c r="K7" s="796"/>
      <c r="L7" s="825"/>
      <c r="M7" s="826"/>
      <c r="N7" s="826"/>
      <c r="O7" s="796"/>
      <c r="P7" s="796"/>
      <c r="Q7" s="796"/>
      <c r="R7" s="796"/>
      <c r="S7" s="796"/>
      <c r="T7" s="1088"/>
      <c r="U7" s="1089"/>
      <c r="V7" s="1090"/>
      <c r="W7" s="3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91"/>
    </row>
    <row r="8" spans="2:110" s="67" customFormat="1" ht="3.75" customHeight="1">
      <c r="B8" s="747"/>
      <c r="C8" s="340"/>
      <c r="D8" s="1091"/>
      <c r="E8" s="1092"/>
      <c r="F8" s="1093"/>
      <c r="G8" s="1093"/>
      <c r="H8" s="1093"/>
      <c r="I8" s="1093"/>
      <c r="J8" s="1093"/>
      <c r="K8" s="1093"/>
      <c r="L8" s="1093"/>
      <c r="M8" s="394"/>
      <c r="N8" s="1094"/>
      <c r="O8" s="1094"/>
      <c r="P8" s="1094"/>
      <c r="Q8" s="1094"/>
      <c r="R8" s="1095"/>
      <c r="S8" s="1095"/>
      <c r="T8" s="1095"/>
      <c r="U8" s="1095"/>
      <c r="V8" s="1095"/>
      <c r="W8" s="100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5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</row>
    <row r="9" spans="2:110" s="62" customFormat="1" ht="3.75" customHeight="1">
      <c r="B9" s="748"/>
      <c r="C9" s="322"/>
      <c r="D9" s="341"/>
      <c r="E9" s="341"/>
      <c r="F9" s="341"/>
      <c r="G9" s="341"/>
      <c r="H9" s="341"/>
      <c r="I9" s="342"/>
      <c r="J9" s="342"/>
      <c r="K9" s="342"/>
      <c r="L9" s="342"/>
      <c r="M9" s="342"/>
      <c r="N9" s="342"/>
      <c r="O9" s="342"/>
      <c r="P9" s="342"/>
      <c r="Q9" s="341"/>
      <c r="R9" s="341"/>
      <c r="S9" s="341"/>
      <c r="T9" s="341"/>
      <c r="U9" s="341"/>
      <c r="V9" s="341"/>
      <c r="W9" s="95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95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</row>
    <row r="10" spans="2:110" ht="18">
      <c r="B10" s="98"/>
      <c r="C10" s="272"/>
      <c r="D10" s="282">
        <v>1</v>
      </c>
      <c r="E10" s="849" t="s">
        <v>154</v>
      </c>
      <c r="F10" s="850"/>
      <c r="G10" s="851"/>
      <c r="H10" s="850"/>
      <c r="I10" s="850"/>
      <c r="J10" s="852"/>
      <c r="K10" s="852"/>
      <c r="L10" s="852"/>
      <c r="M10" s="853"/>
      <c r="N10" s="831"/>
      <c r="O10" s="831"/>
      <c r="P10" s="831"/>
      <c r="Q10" s="831"/>
      <c r="R10" s="831"/>
      <c r="S10" s="831"/>
      <c r="T10" s="831"/>
      <c r="U10" s="831"/>
      <c r="V10" s="832"/>
      <c r="W10" s="91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466">
        <f>+D10</f>
        <v>1</v>
      </c>
      <c r="AT10" s="467" t="str">
        <f>+E10</f>
        <v xml:space="preserve">  Personal de producción o prestación del servicio</v>
      </c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91"/>
    </row>
    <row r="11" spans="2:110">
      <c r="B11" s="98"/>
      <c r="C11" s="272"/>
      <c r="D11" s="841"/>
      <c r="E11" s="843"/>
      <c r="F11" s="844"/>
      <c r="G11" s="844"/>
      <c r="H11" s="844"/>
      <c r="I11" s="844"/>
      <c r="J11" s="1008" t="s">
        <v>422</v>
      </c>
      <c r="K11" s="1009"/>
      <c r="L11" s="1009"/>
      <c r="M11" s="1009"/>
      <c r="N11" s="1010"/>
      <c r="O11" s="1010"/>
      <c r="P11" s="1010"/>
      <c r="Q11" s="1010"/>
      <c r="R11" s="1010"/>
      <c r="S11" s="1010"/>
      <c r="T11" s="1010"/>
      <c r="U11" s="1011"/>
      <c r="V11" s="833"/>
      <c r="W11" s="91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2" t="str">
        <f t="shared" ref="AV11:BG11" si="0">J12</f>
        <v>Enero</v>
      </c>
      <c r="AW11" s="72" t="str">
        <f t="shared" si="0"/>
        <v>Febrero</v>
      </c>
      <c r="AX11" s="72" t="str">
        <f t="shared" si="0"/>
        <v>Marzo</v>
      </c>
      <c r="AY11" s="72" t="str">
        <f t="shared" si="0"/>
        <v>Abril</v>
      </c>
      <c r="AZ11" s="72" t="str">
        <f t="shared" si="0"/>
        <v>Mayo</v>
      </c>
      <c r="BA11" s="72" t="str">
        <f t="shared" si="0"/>
        <v>Junio</v>
      </c>
      <c r="BB11" s="72" t="str">
        <f t="shared" si="0"/>
        <v>Julio</v>
      </c>
      <c r="BC11" s="72" t="str">
        <f t="shared" si="0"/>
        <v>Agosto</v>
      </c>
      <c r="BD11" s="72" t="str">
        <f t="shared" si="0"/>
        <v>Septiembre</v>
      </c>
      <c r="BE11" s="72" t="str">
        <f t="shared" si="0"/>
        <v>Octubre</v>
      </c>
      <c r="BF11" s="72" t="str">
        <f t="shared" si="0"/>
        <v>Noviembre</v>
      </c>
      <c r="BG11" s="72" t="str">
        <f t="shared" si="0"/>
        <v>Diciembre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91"/>
    </row>
    <row r="12" spans="2:110">
      <c r="B12" s="98"/>
      <c r="C12" s="272"/>
      <c r="D12" s="841"/>
      <c r="E12" s="1012" t="s">
        <v>144</v>
      </c>
      <c r="F12" s="1012"/>
      <c r="G12" s="1012"/>
      <c r="H12" s="346" t="s">
        <v>145</v>
      </c>
      <c r="I12" s="345" t="s">
        <v>146</v>
      </c>
      <c r="J12" s="347" t="str">
        <f>GST!H25</f>
        <v>Enero</v>
      </c>
      <c r="K12" s="347" t="str">
        <f>GST!I25</f>
        <v>Febrero</v>
      </c>
      <c r="L12" s="347" t="str">
        <f>GST!J25</f>
        <v>Marzo</v>
      </c>
      <c r="M12" s="347" t="str">
        <f>GST!K25</f>
        <v>Abril</v>
      </c>
      <c r="N12" s="347" t="str">
        <f>GST!L25</f>
        <v>Mayo</v>
      </c>
      <c r="O12" s="347" t="str">
        <f>GST!M25</f>
        <v>Junio</v>
      </c>
      <c r="P12" s="347" t="str">
        <f>GST!N25</f>
        <v>Julio</v>
      </c>
      <c r="Q12" s="347" t="str">
        <f>GST!O25</f>
        <v>Agosto</v>
      </c>
      <c r="R12" s="347" t="str">
        <f>GST!P25</f>
        <v>Septiembre</v>
      </c>
      <c r="S12" s="347" t="str">
        <f>GST!Q25</f>
        <v>Octubre</v>
      </c>
      <c r="T12" s="347" t="str">
        <f>GST!R25</f>
        <v>Noviembre</v>
      </c>
      <c r="U12" s="347" t="str">
        <f>GST!S25</f>
        <v>Diciembre</v>
      </c>
      <c r="V12" s="833"/>
      <c r="W12" s="91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470" t="s">
        <v>11</v>
      </c>
      <c r="AU12" s="5">
        <f t="shared" ref="AU12:BG12" si="1">+AU13+AU19+AU38</f>
        <v>120000</v>
      </c>
      <c r="AV12" s="5">
        <f t="shared" si="1"/>
        <v>10000</v>
      </c>
      <c r="AW12" s="5">
        <f t="shared" si="1"/>
        <v>10000</v>
      </c>
      <c r="AX12" s="5">
        <f t="shared" si="1"/>
        <v>10000</v>
      </c>
      <c r="AY12" s="5">
        <f t="shared" si="1"/>
        <v>10000</v>
      </c>
      <c r="AZ12" s="5">
        <f t="shared" si="1"/>
        <v>10000</v>
      </c>
      <c r="BA12" s="5">
        <f t="shared" si="1"/>
        <v>10000</v>
      </c>
      <c r="BB12" s="5">
        <f t="shared" si="1"/>
        <v>10000</v>
      </c>
      <c r="BC12" s="5">
        <f t="shared" si="1"/>
        <v>10000</v>
      </c>
      <c r="BD12" s="5">
        <f t="shared" si="1"/>
        <v>10000</v>
      </c>
      <c r="BE12" s="5">
        <f t="shared" si="1"/>
        <v>10000</v>
      </c>
      <c r="BF12" s="5">
        <f t="shared" si="1"/>
        <v>10000</v>
      </c>
      <c r="BG12" s="5">
        <f t="shared" si="1"/>
        <v>10000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91"/>
    </row>
    <row r="13" spans="2:110">
      <c r="B13" s="98"/>
      <c r="C13" s="272"/>
      <c r="D13" s="841"/>
      <c r="E13" s="1013" t="s">
        <v>147</v>
      </c>
      <c r="F13" s="1014"/>
      <c r="G13" s="1014"/>
      <c r="H13" s="1015"/>
      <c r="I13" s="1015"/>
      <c r="J13" s="348">
        <f>SUM(J14:J18)</f>
        <v>1</v>
      </c>
      <c r="K13" s="348">
        <f t="shared" ref="K13:U13" si="2">SUM(K14:K18)</f>
        <v>1</v>
      </c>
      <c r="L13" s="348">
        <f t="shared" si="2"/>
        <v>1</v>
      </c>
      <c r="M13" s="348">
        <f t="shared" si="2"/>
        <v>1</v>
      </c>
      <c r="N13" s="348">
        <f t="shared" si="2"/>
        <v>1</v>
      </c>
      <c r="O13" s="348">
        <f t="shared" si="2"/>
        <v>1</v>
      </c>
      <c r="P13" s="348">
        <f t="shared" si="2"/>
        <v>1</v>
      </c>
      <c r="Q13" s="348">
        <f t="shared" si="2"/>
        <v>1</v>
      </c>
      <c r="R13" s="348">
        <f t="shared" si="2"/>
        <v>1</v>
      </c>
      <c r="S13" s="348">
        <f t="shared" si="2"/>
        <v>1</v>
      </c>
      <c r="T13" s="348">
        <f t="shared" si="2"/>
        <v>1</v>
      </c>
      <c r="U13" s="349">
        <f t="shared" si="2"/>
        <v>1</v>
      </c>
      <c r="V13" s="833"/>
      <c r="W13" s="91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04" t="str">
        <f t="shared" ref="AT13:AT18" si="3">+E13</f>
        <v>Dirección</v>
      </c>
      <c r="AU13" s="5">
        <f>SUM(AV13:BG13)</f>
        <v>72000</v>
      </c>
      <c r="AV13" s="5">
        <f>SUM(AV14:AV18)</f>
        <v>6000</v>
      </c>
      <c r="AW13" s="5">
        <f t="shared" ref="AW13:BG13" si="4">SUM(AW14:AW18)</f>
        <v>6000</v>
      </c>
      <c r="AX13" s="5">
        <f t="shared" si="4"/>
        <v>6000</v>
      </c>
      <c r="AY13" s="5">
        <f t="shared" si="4"/>
        <v>6000</v>
      </c>
      <c r="AZ13" s="5">
        <f t="shared" si="4"/>
        <v>6000</v>
      </c>
      <c r="BA13" s="5">
        <f t="shared" si="4"/>
        <v>6000</v>
      </c>
      <c r="BB13" s="5">
        <f t="shared" si="4"/>
        <v>6000</v>
      </c>
      <c r="BC13" s="5">
        <f t="shared" si="4"/>
        <v>6000</v>
      </c>
      <c r="BD13" s="5">
        <f t="shared" si="4"/>
        <v>6000</v>
      </c>
      <c r="BE13" s="5">
        <f t="shared" si="4"/>
        <v>6000</v>
      </c>
      <c r="BF13" s="5">
        <f t="shared" si="4"/>
        <v>6000</v>
      </c>
      <c r="BG13" s="5">
        <f t="shared" si="4"/>
        <v>6000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91"/>
    </row>
    <row r="14" spans="2:110">
      <c r="B14" s="98"/>
      <c r="C14" s="272"/>
      <c r="D14" s="841"/>
      <c r="E14" s="1016" t="s">
        <v>307</v>
      </c>
      <c r="F14" s="1017"/>
      <c r="G14" s="1017"/>
      <c r="H14" s="350">
        <v>5000</v>
      </c>
      <c r="I14" s="351">
        <v>0.2</v>
      </c>
      <c r="J14" s="352">
        <v>1</v>
      </c>
      <c r="K14" s="352">
        <v>1</v>
      </c>
      <c r="L14" s="352">
        <f t="shared" ref="L14:U14" si="5">+K14</f>
        <v>1</v>
      </c>
      <c r="M14" s="352">
        <f t="shared" si="5"/>
        <v>1</v>
      </c>
      <c r="N14" s="352">
        <f t="shared" si="5"/>
        <v>1</v>
      </c>
      <c r="O14" s="352">
        <f t="shared" si="5"/>
        <v>1</v>
      </c>
      <c r="P14" s="352">
        <f t="shared" si="5"/>
        <v>1</v>
      </c>
      <c r="Q14" s="352">
        <f t="shared" si="5"/>
        <v>1</v>
      </c>
      <c r="R14" s="352">
        <f t="shared" si="5"/>
        <v>1</v>
      </c>
      <c r="S14" s="352">
        <f t="shared" si="5"/>
        <v>1</v>
      </c>
      <c r="T14" s="352">
        <f t="shared" si="5"/>
        <v>1</v>
      </c>
      <c r="U14" s="353">
        <f t="shared" si="5"/>
        <v>1</v>
      </c>
      <c r="V14" s="833"/>
      <c r="W14" s="91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104" t="str">
        <f t="shared" si="3"/>
        <v>Director producción</v>
      </c>
      <c r="AU14" s="5">
        <f>+(H14*I14)+H14</f>
        <v>6000</v>
      </c>
      <c r="AV14" s="5">
        <f t="shared" ref="AV14:BG18" si="6">+$AU14*J14</f>
        <v>6000</v>
      </c>
      <c r="AW14" s="5">
        <f t="shared" si="6"/>
        <v>6000</v>
      </c>
      <c r="AX14" s="5">
        <f t="shared" si="6"/>
        <v>6000</v>
      </c>
      <c r="AY14" s="5">
        <f t="shared" si="6"/>
        <v>6000</v>
      </c>
      <c r="AZ14" s="5">
        <f t="shared" si="6"/>
        <v>6000</v>
      </c>
      <c r="BA14" s="5">
        <f t="shared" si="6"/>
        <v>6000</v>
      </c>
      <c r="BB14" s="5">
        <f t="shared" si="6"/>
        <v>6000</v>
      </c>
      <c r="BC14" s="5">
        <f t="shared" si="6"/>
        <v>6000</v>
      </c>
      <c r="BD14" s="5">
        <f t="shared" si="6"/>
        <v>6000</v>
      </c>
      <c r="BE14" s="5">
        <f t="shared" si="6"/>
        <v>6000</v>
      </c>
      <c r="BF14" s="5">
        <f t="shared" si="6"/>
        <v>6000</v>
      </c>
      <c r="BG14" s="5">
        <f t="shared" si="6"/>
        <v>6000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91"/>
    </row>
    <row r="15" spans="2:110">
      <c r="B15" s="98"/>
      <c r="C15" s="272"/>
      <c r="D15" s="841"/>
      <c r="E15" s="1018" t="s">
        <v>308</v>
      </c>
      <c r="F15" s="1019"/>
      <c r="G15" s="1019"/>
      <c r="H15" s="354"/>
      <c r="I15" s="355">
        <v>0.1</v>
      </c>
      <c r="J15" s="356"/>
      <c r="K15" s="356">
        <f t="shared" ref="K15:U15" si="7">+J15</f>
        <v>0</v>
      </c>
      <c r="L15" s="356">
        <f t="shared" si="7"/>
        <v>0</v>
      </c>
      <c r="M15" s="356">
        <f t="shared" si="7"/>
        <v>0</v>
      </c>
      <c r="N15" s="356">
        <f t="shared" si="7"/>
        <v>0</v>
      </c>
      <c r="O15" s="356">
        <f t="shared" si="7"/>
        <v>0</v>
      </c>
      <c r="P15" s="356">
        <f t="shared" si="7"/>
        <v>0</v>
      </c>
      <c r="Q15" s="356">
        <f t="shared" si="7"/>
        <v>0</v>
      </c>
      <c r="R15" s="356">
        <f t="shared" si="7"/>
        <v>0</v>
      </c>
      <c r="S15" s="356">
        <f t="shared" si="7"/>
        <v>0</v>
      </c>
      <c r="T15" s="356">
        <f t="shared" si="7"/>
        <v>0</v>
      </c>
      <c r="U15" s="357">
        <f t="shared" si="7"/>
        <v>0</v>
      </c>
      <c r="V15" s="833"/>
      <c r="W15" s="9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104" t="str">
        <f t="shared" si="3"/>
        <v>jefe de taller</v>
      </c>
      <c r="AU15" s="5">
        <f>+(H15*I15)+H15</f>
        <v>0</v>
      </c>
      <c r="AV15" s="5">
        <f t="shared" si="6"/>
        <v>0</v>
      </c>
      <c r="AW15" s="5">
        <f t="shared" si="6"/>
        <v>0</v>
      </c>
      <c r="AX15" s="5">
        <f t="shared" si="6"/>
        <v>0</v>
      </c>
      <c r="AY15" s="5">
        <f t="shared" si="6"/>
        <v>0</v>
      </c>
      <c r="AZ15" s="5">
        <f t="shared" si="6"/>
        <v>0</v>
      </c>
      <c r="BA15" s="5">
        <f t="shared" si="6"/>
        <v>0</v>
      </c>
      <c r="BB15" s="5">
        <f t="shared" si="6"/>
        <v>0</v>
      </c>
      <c r="BC15" s="5">
        <f t="shared" si="6"/>
        <v>0</v>
      </c>
      <c r="BD15" s="5">
        <f t="shared" si="6"/>
        <v>0</v>
      </c>
      <c r="BE15" s="5">
        <f t="shared" si="6"/>
        <v>0</v>
      </c>
      <c r="BF15" s="5">
        <f t="shared" si="6"/>
        <v>0</v>
      </c>
      <c r="BG15" s="5">
        <f t="shared" si="6"/>
        <v>0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91"/>
    </row>
    <row r="16" spans="2:110">
      <c r="B16" s="98"/>
      <c r="C16" s="272"/>
      <c r="D16" s="841"/>
      <c r="E16" s="1018" t="s">
        <v>149</v>
      </c>
      <c r="F16" s="1019"/>
      <c r="G16" s="1019"/>
      <c r="H16" s="354"/>
      <c r="I16" s="355">
        <v>0.1</v>
      </c>
      <c r="J16" s="356"/>
      <c r="K16" s="356">
        <f t="shared" ref="K16:U16" si="8">+J16</f>
        <v>0</v>
      </c>
      <c r="L16" s="356">
        <f t="shared" si="8"/>
        <v>0</v>
      </c>
      <c r="M16" s="356">
        <f t="shared" si="8"/>
        <v>0</v>
      </c>
      <c r="N16" s="356">
        <f t="shared" si="8"/>
        <v>0</v>
      </c>
      <c r="O16" s="356">
        <f t="shared" si="8"/>
        <v>0</v>
      </c>
      <c r="P16" s="356">
        <f t="shared" si="8"/>
        <v>0</v>
      </c>
      <c r="Q16" s="356">
        <f t="shared" si="8"/>
        <v>0</v>
      </c>
      <c r="R16" s="356">
        <f t="shared" si="8"/>
        <v>0</v>
      </c>
      <c r="S16" s="356">
        <f t="shared" si="8"/>
        <v>0</v>
      </c>
      <c r="T16" s="356">
        <f t="shared" si="8"/>
        <v>0</v>
      </c>
      <c r="U16" s="357">
        <f t="shared" si="8"/>
        <v>0</v>
      </c>
      <c r="V16" s="833"/>
      <c r="W16" s="91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04" t="str">
        <f t="shared" si="3"/>
        <v>Otros Directivos</v>
      </c>
      <c r="AU16" s="5">
        <f>+(H16*I16)+H16</f>
        <v>0</v>
      </c>
      <c r="AV16" s="5">
        <f t="shared" si="6"/>
        <v>0</v>
      </c>
      <c r="AW16" s="5">
        <f t="shared" si="6"/>
        <v>0</v>
      </c>
      <c r="AX16" s="5">
        <f t="shared" si="6"/>
        <v>0</v>
      </c>
      <c r="AY16" s="5">
        <f t="shared" si="6"/>
        <v>0</v>
      </c>
      <c r="AZ16" s="5">
        <f t="shared" si="6"/>
        <v>0</v>
      </c>
      <c r="BA16" s="5">
        <f t="shared" si="6"/>
        <v>0</v>
      </c>
      <c r="BB16" s="5">
        <f t="shared" si="6"/>
        <v>0</v>
      </c>
      <c r="BC16" s="5">
        <f t="shared" si="6"/>
        <v>0</v>
      </c>
      <c r="BD16" s="5">
        <f t="shared" si="6"/>
        <v>0</v>
      </c>
      <c r="BE16" s="5">
        <f t="shared" si="6"/>
        <v>0</v>
      </c>
      <c r="BF16" s="5">
        <f t="shared" si="6"/>
        <v>0</v>
      </c>
      <c r="BG16" s="5">
        <f t="shared" si="6"/>
        <v>0</v>
      </c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91"/>
    </row>
    <row r="17" spans="2:79" hidden="1">
      <c r="B17" s="98"/>
      <c r="C17" s="272"/>
      <c r="D17" s="841"/>
      <c r="E17" s="1024"/>
      <c r="F17" s="1025"/>
      <c r="G17" s="1025"/>
      <c r="H17" s="354"/>
      <c r="I17" s="355"/>
      <c r="J17" s="356">
        <v>0</v>
      </c>
      <c r="K17" s="356">
        <f t="shared" ref="K17:U17" si="9">+J17</f>
        <v>0</v>
      </c>
      <c r="L17" s="356">
        <f t="shared" si="9"/>
        <v>0</v>
      </c>
      <c r="M17" s="356">
        <f t="shared" si="9"/>
        <v>0</v>
      </c>
      <c r="N17" s="356">
        <f t="shared" si="9"/>
        <v>0</v>
      </c>
      <c r="O17" s="356">
        <f t="shared" si="9"/>
        <v>0</v>
      </c>
      <c r="P17" s="356">
        <f t="shared" si="9"/>
        <v>0</v>
      </c>
      <c r="Q17" s="356">
        <f t="shared" si="9"/>
        <v>0</v>
      </c>
      <c r="R17" s="356">
        <f t="shared" si="9"/>
        <v>0</v>
      </c>
      <c r="S17" s="356">
        <f t="shared" si="9"/>
        <v>0</v>
      </c>
      <c r="T17" s="356">
        <f t="shared" si="9"/>
        <v>0</v>
      </c>
      <c r="U17" s="357">
        <f t="shared" si="9"/>
        <v>0</v>
      </c>
      <c r="V17" s="833"/>
      <c r="W17" s="91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104">
        <f t="shared" si="3"/>
        <v>0</v>
      </c>
      <c r="AU17" s="5">
        <f>+(H17*I17)+H17</f>
        <v>0</v>
      </c>
      <c r="AV17" s="5">
        <f t="shared" si="6"/>
        <v>0</v>
      </c>
      <c r="AW17" s="5">
        <f t="shared" si="6"/>
        <v>0</v>
      </c>
      <c r="AX17" s="5">
        <f t="shared" si="6"/>
        <v>0</v>
      </c>
      <c r="AY17" s="5">
        <f t="shared" si="6"/>
        <v>0</v>
      </c>
      <c r="AZ17" s="5">
        <f t="shared" si="6"/>
        <v>0</v>
      </c>
      <c r="BA17" s="5">
        <f t="shared" si="6"/>
        <v>0</v>
      </c>
      <c r="BB17" s="5">
        <f t="shared" si="6"/>
        <v>0</v>
      </c>
      <c r="BC17" s="5">
        <f t="shared" si="6"/>
        <v>0</v>
      </c>
      <c r="BD17" s="5">
        <f t="shared" si="6"/>
        <v>0</v>
      </c>
      <c r="BE17" s="5">
        <f t="shared" si="6"/>
        <v>0</v>
      </c>
      <c r="BF17" s="5">
        <f t="shared" si="6"/>
        <v>0</v>
      </c>
      <c r="BG17" s="5">
        <f t="shared" si="6"/>
        <v>0</v>
      </c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91"/>
    </row>
    <row r="18" spans="2:79" hidden="1">
      <c r="B18" s="98"/>
      <c r="C18" s="272"/>
      <c r="D18" s="841"/>
      <c r="E18" s="1020"/>
      <c r="F18" s="1021"/>
      <c r="G18" s="1021"/>
      <c r="H18" s="358"/>
      <c r="I18" s="359"/>
      <c r="J18" s="360">
        <v>0</v>
      </c>
      <c r="K18" s="360">
        <f t="shared" ref="K18:U18" si="10">+J18</f>
        <v>0</v>
      </c>
      <c r="L18" s="360">
        <f t="shared" si="10"/>
        <v>0</v>
      </c>
      <c r="M18" s="360">
        <f t="shared" si="10"/>
        <v>0</v>
      </c>
      <c r="N18" s="360">
        <f t="shared" si="10"/>
        <v>0</v>
      </c>
      <c r="O18" s="360">
        <f t="shared" si="10"/>
        <v>0</v>
      </c>
      <c r="P18" s="360">
        <f t="shared" si="10"/>
        <v>0</v>
      </c>
      <c r="Q18" s="360">
        <f t="shared" si="10"/>
        <v>0</v>
      </c>
      <c r="R18" s="360">
        <f t="shared" si="10"/>
        <v>0</v>
      </c>
      <c r="S18" s="360">
        <f t="shared" si="10"/>
        <v>0</v>
      </c>
      <c r="T18" s="360">
        <f t="shared" si="10"/>
        <v>0</v>
      </c>
      <c r="U18" s="361">
        <f t="shared" si="10"/>
        <v>0</v>
      </c>
      <c r="V18" s="833"/>
      <c r="W18" s="91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104">
        <f t="shared" si="3"/>
        <v>0</v>
      </c>
      <c r="AU18" s="5">
        <f>+(H18*I18)+H18</f>
        <v>0</v>
      </c>
      <c r="AV18" s="5">
        <f t="shared" si="6"/>
        <v>0</v>
      </c>
      <c r="AW18" s="5">
        <f t="shared" si="6"/>
        <v>0</v>
      </c>
      <c r="AX18" s="5">
        <f t="shared" si="6"/>
        <v>0</v>
      </c>
      <c r="AY18" s="5">
        <f t="shared" si="6"/>
        <v>0</v>
      </c>
      <c r="AZ18" s="5">
        <f t="shared" si="6"/>
        <v>0</v>
      </c>
      <c r="BA18" s="5">
        <f t="shared" si="6"/>
        <v>0</v>
      </c>
      <c r="BB18" s="5">
        <f t="shared" si="6"/>
        <v>0</v>
      </c>
      <c r="BC18" s="5">
        <f t="shared" si="6"/>
        <v>0</v>
      </c>
      <c r="BD18" s="5">
        <f t="shared" si="6"/>
        <v>0</v>
      </c>
      <c r="BE18" s="5">
        <f t="shared" si="6"/>
        <v>0</v>
      </c>
      <c r="BF18" s="5">
        <f t="shared" si="6"/>
        <v>0</v>
      </c>
      <c r="BG18" s="5">
        <f t="shared" si="6"/>
        <v>0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91"/>
    </row>
    <row r="19" spans="2:79">
      <c r="B19" s="98"/>
      <c r="C19" s="272"/>
      <c r="D19" s="841"/>
      <c r="E19" s="1013" t="s">
        <v>150</v>
      </c>
      <c r="F19" s="1014"/>
      <c r="G19" s="1014"/>
      <c r="H19" s="1015"/>
      <c r="I19" s="1015"/>
      <c r="J19" s="348">
        <f>SUM(J20:J35)</f>
        <v>2</v>
      </c>
      <c r="K19" s="348">
        <f t="shared" ref="K19:U19" si="11">SUM(K20:K35)</f>
        <v>2</v>
      </c>
      <c r="L19" s="348">
        <f t="shared" si="11"/>
        <v>2</v>
      </c>
      <c r="M19" s="348">
        <f t="shared" si="11"/>
        <v>2</v>
      </c>
      <c r="N19" s="348">
        <f t="shared" si="11"/>
        <v>2</v>
      </c>
      <c r="O19" s="348">
        <f t="shared" si="11"/>
        <v>2</v>
      </c>
      <c r="P19" s="348">
        <f t="shared" si="11"/>
        <v>2</v>
      </c>
      <c r="Q19" s="348">
        <f t="shared" si="11"/>
        <v>2</v>
      </c>
      <c r="R19" s="348">
        <f t="shared" si="11"/>
        <v>2</v>
      </c>
      <c r="S19" s="348">
        <f t="shared" si="11"/>
        <v>2</v>
      </c>
      <c r="T19" s="348">
        <f t="shared" si="11"/>
        <v>2</v>
      </c>
      <c r="U19" s="349">
        <f t="shared" si="11"/>
        <v>2</v>
      </c>
      <c r="V19" s="833"/>
      <c r="W19" s="91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104" t="str">
        <f>+E19</f>
        <v>Personal Fijo</v>
      </c>
      <c r="AU19" s="5">
        <f>SUM(AV19:BG19)</f>
        <v>42000</v>
      </c>
      <c r="AV19" s="5">
        <f>SUM(AV20:AV35)</f>
        <v>3500</v>
      </c>
      <c r="AW19" s="5">
        <f t="shared" ref="AW19:BG19" si="12">SUM(AW20:AW35)</f>
        <v>3500</v>
      </c>
      <c r="AX19" s="5">
        <f t="shared" si="12"/>
        <v>3500</v>
      </c>
      <c r="AY19" s="5">
        <f t="shared" si="12"/>
        <v>3500</v>
      </c>
      <c r="AZ19" s="5">
        <f t="shared" si="12"/>
        <v>3500</v>
      </c>
      <c r="BA19" s="5">
        <f t="shared" si="12"/>
        <v>3500</v>
      </c>
      <c r="BB19" s="5">
        <f t="shared" si="12"/>
        <v>3500</v>
      </c>
      <c r="BC19" s="5">
        <f t="shared" si="12"/>
        <v>3500</v>
      </c>
      <c r="BD19" s="5">
        <f t="shared" si="12"/>
        <v>3500</v>
      </c>
      <c r="BE19" s="5">
        <f t="shared" si="12"/>
        <v>3500</v>
      </c>
      <c r="BF19" s="5">
        <f t="shared" si="12"/>
        <v>3500</v>
      </c>
      <c r="BG19" s="5">
        <f t="shared" si="12"/>
        <v>3500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91"/>
    </row>
    <row r="20" spans="2:79">
      <c r="B20" s="98"/>
      <c r="C20" s="272"/>
      <c r="D20" s="841"/>
      <c r="E20" s="1040" t="s">
        <v>144</v>
      </c>
      <c r="F20" s="1041"/>
      <c r="G20" s="1041"/>
      <c r="H20" s="362">
        <v>1000</v>
      </c>
      <c r="I20" s="363">
        <v>0.1</v>
      </c>
      <c r="J20" s="364">
        <v>1</v>
      </c>
      <c r="K20" s="364">
        <f t="shared" ref="K20:U20" si="13">+J20</f>
        <v>1</v>
      </c>
      <c r="L20" s="364">
        <f t="shared" si="13"/>
        <v>1</v>
      </c>
      <c r="M20" s="364">
        <f t="shared" si="13"/>
        <v>1</v>
      </c>
      <c r="N20" s="364">
        <f t="shared" si="13"/>
        <v>1</v>
      </c>
      <c r="O20" s="364">
        <f t="shared" si="13"/>
        <v>1</v>
      </c>
      <c r="P20" s="364">
        <f t="shared" si="13"/>
        <v>1</v>
      </c>
      <c r="Q20" s="364">
        <f t="shared" si="13"/>
        <v>1</v>
      </c>
      <c r="R20" s="364">
        <f t="shared" si="13"/>
        <v>1</v>
      </c>
      <c r="S20" s="364">
        <f t="shared" si="13"/>
        <v>1</v>
      </c>
      <c r="T20" s="364">
        <f t="shared" si="13"/>
        <v>1</v>
      </c>
      <c r="U20" s="365">
        <f t="shared" si="13"/>
        <v>1</v>
      </c>
      <c r="V20" s="833"/>
      <c r="W20" s="91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104" t="str">
        <f t="shared" ref="AT20:AT35" si="14">+E20</f>
        <v>Empleo o puesto de trabajo</v>
      </c>
      <c r="AU20" s="5">
        <f>+(H20*I20)+H20</f>
        <v>1100</v>
      </c>
      <c r="AV20" s="5">
        <f t="shared" ref="AV20:BG20" si="15">+$AU20*J20</f>
        <v>1100</v>
      </c>
      <c r="AW20" s="5">
        <f t="shared" si="15"/>
        <v>1100</v>
      </c>
      <c r="AX20" s="5">
        <f t="shared" si="15"/>
        <v>1100</v>
      </c>
      <c r="AY20" s="5">
        <f t="shared" si="15"/>
        <v>1100</v>
      </c>
      <c r="AZ20" s="5">
        <f t="shared" si="15"/>
        <v>1100</v>
      </c>
      <c r="BA20" s="5">
        <f t="shared" si="15"/>
        <v>1100</v>
      </c>
      <c r="BB20" s="5">
        <f t="shared" si="15"/>
        <v>1100</v>
      </c>
      <c r="BC20" s="5">
        <f t="shared" si="15"/>
        <v>1100</v>
      </c>
      <c r="BD20" s="5">
        <f t="shared" si="15"/>
        <v>1100</v>
      </c>
      <c r="BE20" s="5">
        <f t="shared" si="15"/>
        <v>1100</v>
      </c>
      <c r="BF20" s="5">
        <f t="shared" si="15"/>
        <v>1100</v>
      </c>
      <c r="BG20" s="5">
        <f t="shared" si="15"/>
        <v>1100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91"/>
    </row>
    <row r="21" spans="2:79">
      <c r="B21" s="98"/>
      <c r="C21" s="272"/>
      <c r="D21" s="841"/>
      <c r="E21" s="1018" t="s">
        <v>309</v>
      </c>
      <c r="F21" s="1019"/>
      <c r="G21" s="1019"/>
      <c r="H21" s="354">
        <v>2000</v>
      </c>
      <c r="I21" s="355">
        <v>0.2</v>
      </c>
      <c r="J21" s="356">
        <v>1</v>
      </c>
      <c r="K21" s="356">
        <f t="shared" ref="K21:U21" si="16">+J21</f>
        <v>1</v>
      </c>
      <c r="L21" s="356">
        <f t="shared" si="16"/>
        <v>1</v>
      </c>
      <c r="M21" s="356">
        <f t="shared" si="16"/>
        <v>1</v>
      </c>
      <c r="N21" s="356">
        <f t="shared" si="16"/>
        <v>1</v>
      </c>
      <c r="O21" s="356">
        <f t="shared" si="16"/>
        <v>1</v>
      </c>
      <c r="P21" s="356">
        <f t="shared" si="16"/>
        <v>1</v>
      </c>
      <c r="Q21" s="356">
        <f t="shared" si="16"/>
        <v>1</v>
      </c>
      <c r="R21" s="356">
        <f t="shared" si="16"/>
        <v>1</v>
      </c>
      <c r="S21" s="356">
        <f t="shared" si="16"/>
        <v>1</v>
      </c>
      <c r="T21" s="356">
        <f t="shared" si="16"/>
        <v>1</v>
      </c>
      <c r="U21" s="357">
        <f t="shared" si="16"/>
        <v>1</v>
      </c>
      <c r="V21" s="833"/>
      <c r="W21" s="91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104" t="str">
        <f t="shared" si="14"/>
        <v>Oficial 1ª</v>
      </c>
      <c r="AU21" s="5">
        <f t="shared" ref="AU21:AU35" si="17">+(H21*I21)+H21</f>
        <v>2400</v>
      </c>
      <c r="AV21" s="5">
        <f t="shared" ref="AV21:AV35" si="18">+$AU21*J21</f>
        <v>2400</v>
      </c>
      <c r="AW21" s="5">
        <f t="shared" ref="AW21:BG23" si="19">+$AU21*K21</f>
        <v>2400</v>
      </c>
      <c r="AX21" s="5">
        <f t="shared" si="19"/>
        <v>2400</v>
      </c>
      <c r="AY21" s="5">
        <f t="shared" si="19"/>
        <v>2400</v>
      </c>
      <c r="AZ21" s="5">
        <f t="shared" si="19"/>
        <v>2400</v>
      </c>
      <c r="BA21" s="5">
        <f t="shared" si="19"/>
        <v>2400</v>
      </c>
      <c r="BB21" s="5">
        <f t="shared" si="19"/>
        <v>2400</v>
      </c>
      <c r="BC21" s="5">
        <f t="shared" si="19"/>
        <v>2400</v>
      </c>
      <c r="BD21" s="5">
        <f t="shared" si="19"/>
        <v>2400</v>
      </c>
      <c r="BE21" s="5">
        <f t="shared" si="19"/>
        <v>2400</v>
      </c>
      <c r="BF21" s="5">
        <f t="shared" si="19"/>
        <v>2400</v>
      </c>
      <c r="BG21" s="5">
        <f t="shared" si="19"/>
        <v>2400</v>
      </c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91"/>
    </row>
    <row r="22" spans="2:79">
      <c r="B22" s="98"/>
      <c r="C22" s="272"/>
      <c r="D22" s="841"/>
      <c r="E22" s="1018" t="s">
        <v>144</v>
      </c>
      <c r="F22" s="1019"/>
      <c r="G22" s="1019"/>
      <c r="H22" s="354"/>
      <c r="I22" s="355">
        <v>0</v>
      </c>
      <c r="J22" s="356"/>
      <c r="K22" s="356">
        <f t="shared" ref="K22:U22" si="20">+J22</f>
        <v>0</v>
      </c>
      <c r="L22" s="356">
        <f t="shared" si="20"/>
        <v>0</v>
      </c>
      <c r="M22" s="356">
        <f t="shared" si="20"/>
        <v>0</v>
      </c>
      <c r="N22" s="356">
        <f t="shared" si="20"/>
        <v>0</v>
      </c>
      <c r="O22" s="356">
        <f t="shared" si="20"/>
        <v>0</v>
      </c>
      <c r="P22" s="356">
        <f t="shared" si="20"/>
        <v>0</v>
      </c>
      <c r="Q22" s="356">
        <f t="shared" si="20"/>
        <v>0</v>
      </c>
      <c r="R22" s="356">
        <f t="shared" si="20"/>
        <v>0</v>
      </c>
      <c r="S22" s="356">
        <f t="shared" si="20"/>
        <v>0</v>
      </c>
      <c r="T22" s="356">
        <f t="shared" si="20"/>
        <v>0</v>
      </c>
      <c r="U22" s="357">
        <f t="shared" si="20"/>
        <v>0</v>
      </c>
      <c r="V22" s="833"/>
      <c r="W22" s="91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04" t="str">
        <f t="shared" si="14"/>
        <v>Empleo o puesto de trabajo</v>
      </c>
      <c r="AU22" s="5">
        <f t="shared" si="17"/>
        <v>0</v>
      </c>
      <c r="AV22" s="5">
        <f>+$AU22*J22</f>
        <v>0</v>
      </c>
      <c r="AW22" s="5">
        <f t="shared" si="19"/>
        <v>0</v>
      </c>
      <c r="AX22" s="5">
        <f t="shared" si="19"/>
        <v>0</v>
      </c>
      <c r="AY22" s="5">
        <f t="shared" si="19"/>
        <v>0</v>
      </c>
      <c r="AZ22" s="5">
        <f t="shared" si="19"/>
        <v>0</v>
      </c>
      <c r="BA22" s="5">
        <f t="shared" si="19"/>
        <v>0</v>
      </c>
      <c r="BB22" s="5">
        <f t="shared" si="19"/>
        <v>0</v>
      </c>
      <c r="BC22" s="5">
        <f t="shared" si="19"/>
        <v>0</v>
      </c>
      <c r="BD22" s="5">
        <f t="shared" si="19"/>
        <v>0</v>
      </c>
      <c r="BE22" s="5">
        <f t="shared" si="19"/>
        <v>0</v>
      </c>
      <c r="BF22" s="5">
        <f t="shared" si="19"/>
        <v>0</v>
      </c>
      <c r="BG22" s="5">
        <f t="shared" si="19"/>
        <v>0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91"/>
    </row>
    <row r="23" spans="2:79" hidden="1">
      <c r="B23" s="98"/>
      <c r="C23" s="272"/>
      <c r="D23" s="841"/>
      <c r="E23" s="1024"/>
      <c r="F23" s="1025"/>
      <c r="G23" s="1025"/>
      <c r="H23" s="354"/>
      <c r="I23" s="355"/>
      <c r="J23" s="356"/>
      <c r="K23" s="356">
        <f t="shared" ref="K23:U23" si="21">+J23</f>
        <v>0</v>
      </c>
      <c r="L23" s="356">
        <f t="shared" si="21"/>
        <v>0</v>
      </c>
      <c r="M23" s="356">
        <f t="shared" si="21"/>
        <v>0</v>
      </c>
      <c r="N23" s="356">
        <f t="shared" si="21"/>
        <v>0</v>
      </c>
      <c r="O23" s="356">
        <f t="shared" si="21"/>
        <v>0</v>
      </c>
      <c r="P23" s="356">
        <f t="shared" si="21"/>
        <v>0</v>
      </c>
      <c r="Q23" s="356">
        <f t="shared" si="21"/>
        <v>0</v>
      </c>
      <c r="R23" s="356">
        <f t="shared" si="21"/>
        <v>0</v>
      </c>
      <c r="S23" s="356">
        <f t="shared" si="21"/>
        <v>0</v>
      </c>
      <c r="T23" s="356">
        <f t="shared" si="21"/>
        <v>0</v>
      </c>
      <c r="U23" s="357">
        <f t="shared" si="21"/>
        <v>0</v>
      </c>
      <c r="V23" s="833"/>
      <c r="W23" s="91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104">
        <f t="shared" si="14"/>
        <v>0</v>
      </c>
      <c r="AU23" s="5">
        <f t="shared" si="17"/>
        <v>0</v>
      </c>
      <c r="AV23" s="5">
        <f>+$AU23*J23</f>
        <v>0</v>
      </c>
      <c r="AW23" s="5">
        <f t="shared" si="19"/>
        <v>0</v>
      </c>
      <c r="AX23" s="5">
        <f t="shared" si="19"/>
        <v>0</v>
      </c>
      <c r="AY23" s="5">
        <f t="shared" si="19"/>
        <v>0</v>
      </c>
      <c r="AZ23" s="5">
        <f t="shared" si="19"/>
        <v>0</v>
      </c>
      <c r="BA23" s="5">
        <f t="shared" si="19"/>
        <v>0</v>
      </c>
      <c r="BB23" s="5">
        <f t="shared" si="19"/>
        <v>0</v>
      </c>
      <c r="BC23" s="5">
        <f t="shared" si="19"/>
        <v>0</v>
      </c>
      <c r="BD23" s="5">
        <f t="shared" si="19"/>
        <v>0</v>
      </c>
      <c r="BE23" s="5">
        <f t="shared" si="19"/>
        <v>0</v>
      </c>
      <c r="BF23" s="5">
        <f t="shared" si="19"/>
        <v>0</v>
      </c>
      <c r="BG23" s="5">
        <f t="shared" si="19"/>
        <v>0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91"/>
    </row>
    <row r="24" spans="2:79" hidden="1">
      <c r="B24" s="98"/>
      <c r="C24" s="272"/>
      <c r="D24" s="841"/>
      <c r="E24" s="1024"/>
      <c r="F24" s="1025"/>
      <c r="G24" s="1025"/>
      <c r="H24" s="354"/>
      <c r="I24" s="355"/>
      <c r="J24" s="356">
        <v>0</v>
      </c>
      <c r="K24" s="356">
        <v>0</v>
      </c>
      <c r="L24" s="356">
        <v>0</v>
      </c>
      <c r="M24" s="356">
        <v>0</v>
      </c>
      <c r="N24" s="356">
        <f t="shared" ref="N24:U24" si="22">+M24</f>
        <v>0</v>
      </c>
      <c r="O24" s="356">
        <f t="shared" si="22"/>
        <v>0</v>
      </c>
      <c r="P24" s="356">
        <f t="shared" si="22"/>
        <v>0</v>
      </c>
      <c r="Q24" s="356">
        <f t="shared" si="22"/>
        <v>0</v>
      </c>
      <c r="R24" s="356">
        <f t="shared" si="22"/>
        <v>0</v>
      </c>
      <c r="S24" s="356">
        <f t="shared" si="22"/>
        <v>0</v>
      </c>
      <c r="T24" s="356">
        <f t="shared" si="22"/>
        <v>0</v>
      </c>
      <c r="U24" s="357">
        <f t="shared" si="22"/>
        <v>0</v>
      </c>
      <c r="V24" s="833"/>
      <c r="W24" s="91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104">
        <f t="shared" si="14"/>
        <v>0</v>
      </c>
      <c r="AU24" s="5">
        <f t="shared" si="17"/>
        <v>0</v>
      </c>
      <c r="AV24" s="5">
        <f t="shared" si="18"/>
        <v>0</v>
      </c>
      <c r="AW24" s="5">
        <f t="shared" ref="AW24:AW35" si="23">+$AU24*K24</f>
        <v>0</v>
      </c>
      <c r="AX24" s="5">
        <f t="shared" ref="AX24:AX35" si="24">+$AU24*L24</f>
        <v>0</v>
      </c>
      <c r="AY24" s="5">
        <f t="shared" ref="AY24:AY35" si="25">+$AU24*M24</f>
        <v>0</v>
      </c>
      <c r="AZ24" s="5">
        <f t="shared" ref="AZ24:AZ35" si="26">+$AU24*N24</f>
        <v>0</v>
      </c>
      <c r="BA24" s="5">
        <f t="shared" ref="BA24:BA35" si="27">+$AU24*O24</f>
        <v>0</v>
      </c>
      <c r="BB24" s="5">
        <f t="shared" ref="BB24:BB35" si="28">+$AU24*P24</f>
        <v>0</v>
      </c>
      <c r="BC24" s="5">
        <f t="shared" ref="BC24:BC35" si="29">+$AU24*Q24</f>
        <v>0</v>
      </c>
      <c r="BD24" s="5">
        <f t="shared" ref="BD24:BD35" si="30">+$AU24*R24</f>
        <v>0</v>
      </c>
      <c r="BE24" s="5">
        <f t="shared" ref="BE24:BE35" si="31">+$AU24*S24</f>
        <v>0</v>
      </c>
      <c r="BF24" s="5">
        <f t="shared" ref="BF24:BF35" si="32">+$AU24*T24</f>
        <v>0</v>
      </c>
      <c r="BG24" s="5">
        <f t="shared" ref="BG24:BG35" si="33">+$AU24*U24</f>
        <v>0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91"/>
    </row>
    <row r="25" spans="2:79" hidden="1">
      <c r="B25" s="98"/>
      <c r="C25" s="272"/>
      <c r="D25" s="841"/>
      <c r="E25" s="1024"/>
      <c r="F25" s="1025"/>
      <c r="G25" s="1025"/>
      <c r="H25" s="354"/>
      <c r="I25" s="355"/>
      <c r="J25" s="356">
        <v>0</v>
      </c>
      <c r="K25" s="356">
        <v>0</v>
      </c>
      <c r="L25" s="356">
        <v>0</v>
      </c>
      <c r="M25" s="356">
        <v>0</v>
      </c>
      <c r="N25" s="356">
        <f t="shared" ref="N25:U25" si="34">+M25</f>
        <v>0</v>
      </c>
      <c r="O25" s="356">
        <f t="shared" si="34"/>
        <v>0</v>
      </c>
      <c r="P25" s="356">
        <f t="shared" si="34"/>
        <v>0</v>
      </c>
      <c r="Q25" s="356">
        <f t="shared" si="34"/>
        <v>0</v>
      </c>
      <c r="R25" s="356">
        <f t="shared" si="34"/>
        <v>0</v>
      </c>
      <c r="S25" s="356">
        <f t="shared" si="34"/>
        <v>0</v>
      </c>
      <c r="T25" s="356">
        <f t="shared" si="34"/>
        <v>0</v>
      </c>
      <c r="U25" s="357">
        <f t="shared" si="34"/>
        <v>0</v>
      </c>
      <c r="V25" s="833"/>
      <c r="W25" s="91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104">
        <f t="shared" si="14"/>
        <v>0</v>
      </c>
      <c r="AU25" s="5">
        <f t="shared" si="17"/>
        <v>0</v>
      </c>
      <c r="AV25" s="5">
        <f t="shared" si="18"/>
        <v>0</v>
      </c>
      <c r="AW25" s="5">
        <f t="shared" si="23"/>
        <v>0</v>
      </c>
      <c r="AX25" s="5">
        <f t="shared" si="24"/>
        <v>0</v>
      </c>
      <c r="AY25" s="5">
        <f t="shared" si="25"/>
        <v>0</v>
      </c>
      <c r="AZ25" s="5">
        <f t="shared" si="26"/>
        <v>0</v>
      </c>
      <c r="BA25" s="5">
        <f t="shared" si="27"/>
        <v>0</v>
      </c>
      <c r="BB25" s="5">
        <f t="shared" si="28"/>
        <v>0</v>
      </c>
      <c r="BC25" s="5">
        <f t="shared" si="29"/>
        <v>0</v>
      </c>
      <c r="BD25" s="5">
        <f t="shared" si="30"/>
        <v>0</v>
      </c>
      <c r="BE25" s="5">
        <f t="shared" si="31"/>
        <v>0</v>
      </c>
      <c r="BF25" s="5">
        <f t="shared" si="32"/>
        <v>0</v>
      </c>
      <c r="BG25" s="5">
        <f t="shared" si="33"/>
        <v>0</v>
      </c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91"/>
    </row>
    <row r="26" spans="2:79" hidden="1">
      <c r="B26" s="98"/>
      <c r="C26" s="272"/>
      <c r="D26" s="841"/>
      <c r="E26" s="1024"/>
      <c r="F26" s="1025"/>
      <c r="G26" s="1025"/>
      <c r="H26" s="354"/>
      <c r="I26" s="355"/>
      <c r="J26" s="356">
        <v>0</v>
      </c>
      <c r="K26" s="356">
        <v>0</v>
      </c>
      <c r="L26" s="356">
        <v>0</v>
      </c>
      <c r="M26" s="356">
        <v>0</v>
      </c>
      <c r="N26" s="356">
        <f t="shared" ref="N26:U26" si="35">+M26</f>
        <v>0</v>
      </c>
      <c r="O26" s="356">
        <f t="shared" si="35"/>
        <v>0</v>
      </c>
      <c r="P26" s="356">
        <f t="shared" si="35"/>
        <v>0</v>
      </c>
      <c r="Q26" s="356">
        <f t="shared" si="35"/>
        <v>0</v>
      </c>
      <c r="R26" s="356">
        <f t="shared" si="35"/>
        <v>0</v>
      </c>
      <c r="S26" s="356">
        <f t="shared" si="35"/>
        <v>0</v>
      </c>
      <c r="T26" s="356">
        <f t="shared" si="35"/>
        <v>0</v>
      </c>
      <c r="U26" s="357">
        <f t="shared" si="35"/>
        <v>0</v>
      </c>
      <c r="V26" s="833"/>
      <c r="W26" s="91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104">
        <f t="shared" si="14"/>
        <v>0</v>
      </c>
      <c r="AU26" s="5">
        <f t="shared" si="17"/>
        <v>0</v>
      </c>
      <c r="AV26" s="5">
        <f t="shared" si="18"/>
        <v>0</v>
      </c>
      <c r="AW26" s="5">
        <f t="shared" si="23"/>
        <v>0</v>
      </c>
      <c r="AX26" s="5">
        <f t="shared" si="24"/>
        <v>0</v>
      </c>
      <c r="AY26" s="5">
        <f t="shared" si="25"/>
        <v>0</v>
      </c>
      <c r="AZ26" s="5">
        <f t="shared" si="26"/>
        <v>0</v>
      </c>
      <c r="BA26" s="5">
        <f t="shared" si="27"/>
        <v>0</v>
      </c>
      <c r="BB26" s="5">
        <f t="shared" si="28"/>
        <v>0</v>
      </c>
      <c r="BC26" s="5">
        <f t="shared" si="29"/>
        <v>0</v>
      </c>
      <c r="BD26" s="5">
        <f t="shared" si="30"/>
        <v>0</v>
      </c>
      <c r="BE26" s="5">
        <f t="shared" si="31"/>
        <v>0</v>
      </c>
      <c r="BF26" s="5">
        <f t="shared" si="32"/>
        <v>0</v>
      </c>
      <c r="BG26" s="5">
        <f t="shared" si="33"/>
        <v>0</v>
      </c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91"/>
    </row>
    <row r="27" spans="2:79" hidden="1">
      <c r="B27" s="98"/>
      <c r="C27" s="272"/>
      <c r="D27" s="841"/>
      <c r="E27" s="1024"/>
      <c r="F27" s="1025"/>
      <c r="G27" s="1025"/>
      <c r="H27" s="354"/>
      <c r="I27" s="355"/>
      <c r="J27" s="356">
        <v>0</v>
      </c>
      <c r="K27" s="356">
        <v>0</v>
      </c>
      <c r="L27" s="356">
        <v>0</v>
      </c>
      <c r="M27" s="356">
        <v>0</v>
      </c>
      <c r="N27" s="356">
        <f t="shared" ref="N27:U27" si="36">+M27</f>
        <v>0</v>
      </c>
      <c r="O27" s="356">
        <f t="shared" si="36"/>
        <v>0</v>
      </c>
      <c r="P27" s="356">
        <f t="shared" si="36"/>
        <v>0</v>
      </c>
      <c r="Q27" s="356">
        <f t="shared" si="36"/>
        <v>0</v>
      </c>
      <c r="R27" s="356">
        <f t="shared" si="36"/>
        <v>0</v>
      </c>
      <c r="S27" s="356">
        <f t="shared" si="36"/>
        <v>0</v>
      </c>
      <c r="T27" s="356">
        <f t="shared" si="36"/>
        <v>0</v>
      </c>
      <c r="U27" s="357">
        <f t="shared" si="36"/>
        <v>0</v>
      </c>
      <c r="V27" s="833"/>
      <c r="W27" s="9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104">
        <f t="shared" si="14"/>
        <v>0</v>
      </c>
      <c r="AU27" s="5">
        <f t="shared" si="17"/>
        <v>0</v>
      </c>
      <c r="AV27" s="5">
        <f t="shared" si="18"/>
        <v>0</v>
      </c>
      <c r="AW27" s="5">
        <f t="shared" si="23"/>
        <v>0</v>
      </c>
      <c r="AX27" s="5">
        <f t="shared" si="24"/>
        <v>0</v>
      </c>
      <c r="AY27" s="5">
        <f t="shared" si="25"/>
        <v>0</v>
      </c>
      <c r="AZ27" s="5">
        <f t="shared" si="26"/>
        <v>0</v>
      </c>
      <c r="BA27" s="5">
        <f t="shared" si="27"/>
        <v>0</v>
      </c>
      <c r="BB27" s="5">
        <f t="shared" si="28"/>
        <v>0</v>
      </c>
      <c r="BC27" s="5">
        <f t="shared" si="29"/>
        <v>0</v>
      </c>
      <c r="BD27" s="5">
        <f t="shared" si="30"/>
        <v>0</v>
      </c>
      <c r="BE27" s="5">
        <f t="shared" si="31"/>
        <v>0</v>
      </c>
      <c r="BF27" s="5">
        <f t="shared" si="32"/>
        <v>0</v>
      </c>
      <c r="BG27" s="5">
        <f t="shared" si="33"/>
        <v>0</v>
      </c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91"/>
    </row>
    <row r="28" spans="2:79" hidden="1">
      <c r="B28" s="98"/>
      <c r="C28" s="272"/>
      <c r="D28" s="841"/>
      <c r="E28" s="1024"/>
      <c r="F28" s="1025"/>
      <c r="G28" s="1025"/>
      <c r="H28" s="354"/>
      <c r="I28" s="355"/>
      <c r="J28" s="356">
        <v>0</v>
      </c>
      <c r="K28" s="356">
        <v>0</v>
      </c>
      <c r="L28" s="356">
        <v>0</v>
      </c>
      <c r="M28" s="356">
        <v>0</v>
      </c>
      <c r="N28" s="356">
        <f t="shared" ref="N28:U28" si="37">+M28</f>
        <v>0</v>
      </c>
      <c r="O28" s="356">
        <f t="shared" si="37"/>
        <v>0</v>
      </c>
      <c r="P28" s="356">
        <f t="shared" si="37"/>
        <v>0</v>
      </c>
      <c r="Q28" s="356">
        <f t="shared" si="37"/>
        <v>0</v>
      </c>
      <c r="R28" s="356">
        <f t="shared" si="37"/>
        <v>0</v>
      </c>
      <c r="S28" s="356">
        <f t="shared" si="37"/>
        <v>0</v>
      </c>
      <c r="T28" s="356">
        <f t="shared" si="37"/>
        <v>0</v>
      </c>
      <c r="U28" s="357">
        <f t="shared" si="37"/>
        <v>0</v>
      </c>
      <c r="V28" s="833"/>
      <c r="W28" s="9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04">
        <f t="shared" si="14"/>
        <v>0</v>
      </c>
      <c r="AU28" s="5">
        <f t="shared" si="17"/>
        <v>0</v>
      </c>
      <c r="AV28" s="5">
        <f t="shared" si="18"/>
        <v>0</v>
      </c>
      <c r="AW28" s="5">
        <f t="shared" si="23"/>
        <v>0</v>
      </c>
      <c r="AX28" s="5">
        <f t="shared" si="24"/>
        <v>0</v>
      </c>
      <c r="AY28" s="5">
        <f t="shared" si="25"/>
        <v>0</v>
      </c>
      <c r="AZ28" s="5">
        <f t="shared" si="26"/>
        <v>0</v>
      </c>
      <c r="BA28" s="5">
        <f t="shared" si="27"/>
        <v>0</v>
      </c>
      <c r="BB28" s="5">
        <f t="shared" si="28"/>
        <v>0</v>
      </c>
      <c r="BC28" s="5">
        <f t="shared" si="29"/>
        <v>0</v>
      </c>
      <c r="BD28" s="5">
        <f t="shared" si="30"/>
        <v>0</v>
      </c>
      <c r="BE28" s="5">
        <f t="shared" si="31"/>
        <v>0</v>
      </c>
      <c r="BF28" s="5">
        <f t="shared" si="32"/>
        <v>0</v>
      </c>
      <c r="BG28" s="5">
        <f t="shared" si="33"/>
        <v>0</v>
      </c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91"/>
    </row>
    <row r="29" spans="2:79" hidden="1">
      <c r="B29" s="98"/>
      <c r="C29" s="272"/>
      <c r="D29" s="841"/>
      <c r="E29" s="1024"/>
      <c r="F29" s="1025"/>
      <c r="G29" s="1025"/>
      <c r="H29" s="354"/>
      <c r="I29" s="355"/>
      <c r="J29" s="356">
        <v>0</v>
      </c>
      <c r="K29" s="356">
        <v>0</v>
      </c>
      <c r="L29" s="356">
        <v>0</v>
      </c>
      <c r="M29" s="356">
        <v>0</v>
      </c>
      <c r="N29" s="356">
        <f t="shared" ref="N29:U29" si="38">+M29</f>
        <v>0</v>
      </c>
      <c r="O29" s="356">
        <f t="shared" si="38"/>
        <v>0</v>
      </c>
      <c r="P29" s="356">
        <f t="shared" si="38"/>
        <v>0</v>
      </c>
      <c r="Q29" s="356">
        <f t="shared" si="38"/>
        <v>0</v>
      </c>
      <c r="R29" s="356">
        <f t="shared" si="38"/>
        <v>0</v>
      </c>
      <c r="S29" s="356">
        <f t="shared" si="38"/>
        <v>0</v>
      </c>
      <c r="T29" s="356">
        <f t="shared" si="38"/>
        <v>0</v>
      </c>
      <c r="U29" s="357">
        <f t="shared" si="38"/>
        <v>0</v>
      </c>
      <c r="V29" s="833"/>
      <c r="W29" s="9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104">
        <f t="shared" si="14"/>
        <v>0</v>
      </c>
      <c r="AU29" s="5">
        <f t="shared" si="17"/>
        <v>0</v>
      </c>
      <c r="AV29" s="5">
        <f t="shared" si="18"/>
        <v>0</v>
      </c>
      <c r="AW29" s="5">
        <f t="shared" si="23"/>
        <v>0</v>
      </c>
      <c r="AX29" s="5">
        <f t="shared" si="24"/>
        <v>0</v>
      </c>
      <c r="AY29" s="5">
        <f t="shared" si="25"/>
        <v>0</v>
      </c>
      <c r="AZ29" s="5">
        <f t="shared" si="26"/>
        <v>0</v>
      </c>
      <c r="BA29" s="5">
        <f t="shared" si="27"/>
        <v>0</v>
      </c>
      <c r="BB29" s="5">
        <f t="shared" si="28"/>
        <v>0</v>
      </c>
      <c r="BC29" s="5">
        <f t="shared" si="29"/>
        <v>0</v>
      </c>
      <c r="BD29" s="5">
        <f t="shared" si="30"/>
        <v>0</v>
      </c>
      <c r="BE29" s="5">
        <f t="shared" si="31"/>
        <v>0</v>
      </c>
      <c r="BF29" s="5">
        <f t="shared" si="32"/>
        <v>0</v>
      </c>
      <c r="BG29" s="5">
        <f t="shared" si="33"/>
        <v>0</v>
      </c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91"/>
    </row>
    <row r="30" spans="2:79" hidden="1">
      <c r="B30" s="98"/>
      <c r="C30" s="272"/>
      <c r="D30" s="841"/>
      <c r="E30" s="1024"/>
      <c r="F30" s="1025"/>
      <c r="G30" s="1025"/>
      <c r="H30" s="354"/>
      <c r="I30" s="355"/>
      <c r="J30" s="356">
        <v>0</v>
      </c>
      <c r="K30" s="356">
        <v>0</v>
      </c>
      <c r="L30" s="356">
        <v>0</v>
      </c>
      <c r="M30" s="356">
        <v>0</v>
      </c>
      <c r="N30" s="356">
        <f t="shared" ref="N30:U30" si="39">+M30</f>
        <v>0</v>
      </c>
      <c r="O30" s="356">
        <f t="shared" si="39"/>
        <v>0</v>
      </c>
      <c r="P30" s="356">
        <f t="shared" si="39"/>
        <v>0</v>
      </c>
      <c r="Q30" s="356">
        <f t="shared" si="39"/>
        <v>0</v>
      </c>
      <c r="R30" s="356">
        <f t="shared" si="39"/>
        <v>0</v>
      </c>
      <c r="S30" s="356">
        <f t="shared" si="39"/>
        <v>0</v>
      </c>
      <c r="T30" s="356">
        <f t="shared" si="39"/>
        <v>0</v>
      </c>
      <c r="U30" s="357">
        <f t="shared" si="39"/>
        <v>0</v>
      </c>
      <c r="V30" s="833"/>
      <c r="W30" s="9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104">
        <f t="shared" si="14"/>
        <v>0</v>
      </c>
      <c r="AU30" s="5">
        <f t="shared" si="17"/>
        <v>0</v>
      </c>
      <c r="AV30" s="5">
        <f t="shared" si="18"/>
        <v>0</v>
      </c>
      <c r="AW30" s="5">
        <f t="shared" si="23"/>
        <v>0</v>
      </c>
      <c r="AX30" s="5">
        <f t="shared" si="24"/>
        <v>0</v>
      </c>
      <c r="AY30" s="5">
        <f t="shared" si="25"/>
        <v>0</v>
      </c>
      <c r="AZ30" s="5">
        <f t="shared" si="26"/>
        <v>0</v>
      </c>
      <c r="BA30" s="5">
        <f t="shared" si="27"/>
        <v>0</v>
      </c>
      <c r="BB30" s="5">
        <f t="shared" si="28"/>
        <v>0</v>
      </c>
      <c r="BC30" s="5">
        <f t="shared" si="29"/>
        <v>0</v>
      </c>
      <c r="BD30" s="5">
        <f t="shared" si="30"/>
        <v>0</v>
      </c>
      <c r="BE30" s="5">
        <f t="shared" si="31"/>
        <v>0</v>
      </c>
      <c r="BF30" s="5">
        <f t="shared" si="32"/>
        <v>0</v>
      </c>
      <c r="BG30" s="5">
        <f t="shared" si="33"/>
        <v>0</v>
      </c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91"/>
    </row>
    <row r="31" spans="2:79" hidden="1">
      <c r="B31" s="98"/>
      <c r="C31" s="272"/>
      <c r="D31" s="841"/>
      <c r="E31" s="1024"/>
      <c r="F31" s="1025"/>
      <c r="G31" s="1025"/>
      <c r="H31" s="354"/>
      <c r="I31" s="355"/>
      <c r="J31" s="356">
        <v>0</v>
      </c>
      <c r="K31" s="356">
        <v>0</v>
      </c>
      <c r="L31" s="356">
        <v>0</v>
      </c>
      <c r="M31" s="356">
        <v>0</v>
      </c>
      <c r="N31" s="356">
        <f t="shared" ref="N31:U31" si="40">+M31</f>
        <v>0</v>
      </c>
      <c r="O31" s="356">
        <f t="shared" si="40"/>
        <v>0</v>
      </c>
      <c r="P31" s="356">
        <f t="shared" si="40"/>
        <v>0</v>
      </c>
      <c r="Q31" s="356">
        <f t="shared" si="40"/>
        <v>0</v>
      </c>
      <c r="R31" s="356">
        <f t="shared" si="40"/>
        <v>0</v>
      </c>
      <c r="S31" s="356">
        <f t="shared" si="40"/>
        <v>0</v>
      </c>
      <c r="T31" s="356">
        <f t="shared" si="40"/>
        <v>0</v>
      </c>
      <c r="U31" s="357">
        <f t="shared" si="40"/>
        <v>0</v>
      </c>
      <c r="V31" s="833"/>
      <c r="W31" s="9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104">
        <f t="shared" si="14"/>
        <v>0</v>
      </c>
      <c r="AU31" s="5">
        <f t="shared" si="17"/>
        <v>0</v>
      </c>
      <c r="AV31" s="5">
        <f t="shared" si="18"/>
        <v>0</v>
      </c>
      <c r="AW31" s="5">
        <f t="shared" si="23"/>
        <v>0</v>
      </c>
      <c r="AX31" s="5">
        <f t="shared" si="24"/>
        <v>0</v>
      </c>
      <c r="AY31" s="5">
        <f t="shared" si="25"/>
        <v>0</v>
      </c>
      <c r="AZ31" s="5">
        <f t="shared" si="26"/>
        <v>0</v>
      </c>
      <c r="BA31" s="5">
        <f t="shared" si="27"/>
        <v>0</v>
      </c>
      <c r="BB31" s="5">
        <f t="shared" si="28"/>
        <v>0</v>
      </c>
      <c r="BC31" s="5">
        <f t="shared" si="29"/>
        <v>0</v>
      </c>
      <c r="BD31" s="5">
        <f t="shared" si="30"/>
        <v>0</v>
      </c>
      <c r="BE31" s="5">
        <f t="shared" si="31"/>
        <v>0</v>
      </c>
      <c r="BF31" s="5">
        <f t="shared" si="32"/>
        <v>0</v>
      </c>
      <c r="BG31" s="5">
        <f t="shared" si="33"/>
        <v>0</v>
      </c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91"/>
    </row>
    <row r="32" spans="2:79" hidden="1">
      <c r="B32" s="98"/>
      <c r="C32" s="272"/>
      <c r="D32" s="841"/>
      <c r="E32" s="1024"/>
      <c r="F32" s="1025"/>
      <c r="G32" s="1025"/>
      <c r="H32" s="354"/>
      <c r="I32" s="355"/>
      <c r="J32" s="356">
        <v>0</v>
      </c>
      <c r="K32" s="356">
        <v>0</v>
      </c>
      <c r="L32" s="356">
        <v>0</v>
      </c>
      <c r="M32" s="356">
        <v>0</v>
      </c>
      <c r="N32" s="356">
        <f t="shared" ref="N32:U32" si="41">+M32</f>
        <v>0</v>
      </c>
      <c r="O32" s="356">
        <f t="shared" si="41"/>
        <v>0</v>
      </c>
      <c r="P32" s="356">
        <f t="shared" si="41"/>
        <v>0</v>
      </c>
      <c r="Q32" s="356">
        <f t="shared" si="41"/>
        <v>0</v>
      </c>
      <c r="R32" s="356">
        <f t="shared" si="41"/>
        <v>0</v>
      </c>
      <c r="S32" s="356">
        <f t="shared" si="41"/>
        <v>0</v>
      </c>
      <c r="T32" s="356">
        <f t="shared" si="41"/>
        <v>0</v>
      </c>
      <c r="U32" s="357">
        <f t="shared" si="41"/>
        <v>0</v>
      </c>
      <c r="V32" s="833"/>
      <c r="W32" s="9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104">
        <f t="shared" si="14"/>
        <v>0</v>
      </c>
      <c r="AU32" s="5">
        <f t="shared" si="17"/>
        <v>0</v>
      </c>
      <c r="AV32" s="5">
        <f t="shared" si="18"/>
        <v>0</v>
      </c>
      <c r="AW32" s="5">
        <f t="shared" si="23"/>
        <v>0</v>
      </c>
      <c r="AX32" s="5">
        <f t="shared" si="24"/>
        <v>0</v>
      </c>
      <c r="AY32" s="5">
        <f t="shared" si="25"/>
        <v>0</v>
      </c>
      <c r="AZ32" s="5">
        <f t="shared" si="26"/>
        <v>0</v>
      </c>
      <c r="BA32" s="5">
        <f t="shared" si="27"/>
        <v>0</v>
      </c>
      <c r="BB32" s="5">
        <f t="shared" si="28"/>
        <v>0</v>
      </c>
      <c r="BC32" s="5">
        <f t="shared" si="29"/>
        <v>0</v>
      </c>
      <c r="BD32" s="5">
        <f t="shared" si="30"/>
        <v>0</v>
      </c>
      <c r="BE32" s="5">
        <f t="shared" si="31"/>
        <v>0</v>
      </c>
      <c r="BF32" s="5">
        <f t="shared" si="32"/>
        <v>0</v>
      </c>
      <c r="BG32" s="5">
        <f t="shared" si="33"/>
        <v>0</v>
      </c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91"/>
    </row>
    <row r="33" spans="2:79" hidden="1">
      <c r="B33" s="98"/>
      <c r="C33" s="272"/>
      <c r="D33" s="841"/>
      <c r="E33" s="1024"/>
      <c r="F33" s="1025"/>
      <c r="G33" s="1025"/>
      <c r="H33" s="354"/>
      <c r="I33" s="355"/>
      <c r="J33" s="356">
        <v>0</v>
      </c>
      <c r="K33" s="356">
        <v>0</v>
      </c>
      <c r="L33" s="356">
        <v>0</v>
      </c>
      <c r="M33" s="356">
        <v>0</v>
      </c>
      <c r="N33" s="356">
        <f t="shared" ref="N33:U33" si="42">+M33</f>
        <v>0</v>
      </c>
      <c r="O33" s="356">
        <f t="shared" si="42"/>
        <v>0</v>
      </c>
      <c r="P33" s="356">
        <f t="shared" si="42"/>
        <v>0</v>
      </c>
      <c r="Q33" s="356">
        <f t="shared" si="42"/>
        <v>0</v>
      </c>
      <c r="R33" s="356">
        <f t="shared" si="42"/>
        <v>0</v>
      </c>
      <c r="S33" s="356">
        <f t="shared" si="42"/>
        <v>0</v>
      </c>
      <c r="T33" s="356">
        <f t="shared" si="42"/>
        <v>0</v>
      </c>
      <c r="U33" s="357">
        <f t="shared" si="42"/>
        <v>0</v>
      </c>
      <c r="V33" s="833"/>
      <c r="W33" s="9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104">
        <f t="shared" si="14"/>
        <v>0</v>
      </c>
      <c r="AU33" s="5">
        <f t="shared" si="17"/>
        <v>0</v>
      </c>
      <c r="AV33" s="5">
        <f t="shared" si="18"/>
        <v>0</v>
      </c>
      <c r="AW33" s="5">
        <f t="shared" si="23"/>
        <v>0</v>
      </c>
      <c r="AX33" s="5">
        <f t="shared" si="24"/>
        <v>0</v>
      </c>
      <c r="AY33" s="5">
        <f t="shared" si="25"/>
        <v>0</v>
      </c>
      <c r="AZ33" s="5">
        <f t="shared" si="26"/>
        <v>0</v>
      </c>
      <c r="BA33" s="5">
        <f t="shared" si="27"/>
        <v>0</v>
      </c>
      <c r="BB33" s="5">
        <f t="shared" si="28"/>
        <v>0</v>
      </c>
      <c r="BC33" s="5">
        <f t="shared" si="29"/>
        <v>0</v>
      </c>
      <c r="BD33" s="5">
        <f t="shared" si="30"/>
        <v>0</v>
      </c>
      <c r="BE33" s="5">
        <f t="shared" si="31"/>
        <v>0</v>
      </c>
      <c r="BF33" s="5">
        <f t="shared" si="32"/>
        <v>0</v>
      </c>
      <c r="BG33" s="5">
        <f t="shared" si="33"/>
        <v>0</v>
      </c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91"/>
    </row>
    <row r="34" spans="2:79" hidden="1">
      <c r="B34" s="98"/>
      <c r="C34" s="272"/>
      <c r="D34" s="841"/>
      <c r="E34" s="1024"/>
      <c r="F34" s="1025"/>
      <c r="G34" s="1025"/>
      <c r="H34" s="354"/>
      <c r="I34" s="355"/>
      <c r="J34" s="356">
        <v>0</v>
      </c>
      <c r="K34" s="356">
        <v>0</v>
      </c>
      <c r="L34" s="356">
        <v>0</v>
      </c>
      <c r="M34" s="356">
        <v>0</v>
      </c>
      <c r="N34" s="356">
        <f t="shared" ref="N34:U34" si="43">+M34</f>
        <v>0</v>
      </c>
      <c r="O34" s="356">
        <f t="shared" si="43"/>
        <v>0</v>
      </c>
      <c r="P34" s="356">
        <f t="shared" si="43"/>
        <v>0</v>
      </c>
      <c r="Q34" s="356">
        <f t="shared" si="43"/>
        <v>0</v>
      </c>
      <c r="R34" s="356">
        <f t="shared" si="43"/>
        <v>0</v>
      </c>
      <c r="S34" s="356">
        <f t="shared" si="43"/>
        <v>0</v>
      </c>
      <c r="T34" s="356">
        <f t="shared" si="43"/>
        <v>0</v>
      </c>
      <c r="U34" s="357">
        <f t="shared" si="43"/>
        <v>0</v>
      </c>
      <c r="V34" s="833"/>
      <c r="W34" s="9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104">
        <f t="shared" si="14"/>
        <v>0</v>
      </c>
      <c r="AU34" s="5">
        <f t="shared" si="17"/>
        <v>0</v>
      </c>
      <c r="AV34" s="5">
        <f t="shared" si="18"/>
        <v>0</v>
      </c>
      <c r="AW34" s="5">
        <f t="shared" si="23"/>
        <v>0</v>
      </c>
      <c r="AX34" s="5">
        <f t="shared" si="24"/>
        <v>0</v>
      </c>
      <c r="AY34" s="5">
        <f t="shared" si="25"/>
        <v>0</v>
      </c>
      <c r="AZ34" s="5">
        <f t="shared" si="26"/>
        <v>0</v>
      </c>
      <c r="BA34" s="5">
        <f t="shared" si="27"/>
        <v>0</v>
      </c>
      <c r="BB34" s="5">
        <f t="shared" si="28"/>
        <v>0</v>
      </c>
      <c r="BC34" s="5">
        <f t="shared" si="29"/>
        <v>0</v>
      </c>
      <c r="BD34" s="5">
        <f t="shared" si="30"/>
        <v>0</v>
      </c>
      <c r="BE34" s="5">
        <f t="shared" si="31"/>
        <v>0</v>
      </c>
      <c r="BF34" s="5">
        <f t="shared" si="32"/>
        <v>0</v>
      </c>
      <c r="BG34" s="5">
        <f t="shared" si="33"/>
        <v>0</v>
      </c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91"/>
    </row>
    <row r="35" spans="2:79" hidden="1">
      <c r="B35" s="98"/>
      <c r="C35" s="272"/>
      <c r="D35" s="841"/>
      <c r="E35" s="1020"/>
      <c r="F35" s="1021"/>
      <c r="G35" s="1021"/>
      <c r="H35" s="358"/>
      <c r="I35" s="359"/>
      <c r="J35" s="360">
        <v>0</v>
      </c>
      <c r="K35" s="360">
        <v>0</v>
      </c>
      <c r="L35" s="360">
        <v>0</v>
      </c>
      <c r="M35" s="360">
        <v>0</v>
      </c>
      <c r="N35" s="360">
        <f t="shared" ref="N35:U35" si="44">+M35</f>
        <v>0</v>
      </c>
      <c r="O35" s="360">
        <f t="shared" si="44"/>
        <v>0</v>
      </c>
      <c r="P35" s="360">
        <f t="shared" si="44"/>
        <v>0</v>
      </c>
      <c r="Q35" s="360">
        <f t="shared" si="44"/>
        <v>0</v>
      </c>
      <c r="R35" s="360">
        <f t="shared" si="44"/>
        <v>0</v>
      </c>
      <c r="S35" s="360">
        <f t="shared" si="44"/>
        <v>0</v>
      </c>
      <c r="T35" s="360">
        <f t="shared" si="44"/>
        <v>0</v>
      </c>
      <c r="U35" s="361">
        <f t="shared" si="44"/>
        <v>0</v>
      </c>
      <c r="V35" s="833"/>
      <c r="W35" s="91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04">
        <f t="shared" si="14"/>
        <v>0</v>
      </c>
      <c r="AU35" s="5">
        <f t="shared" si="17"/>
        <v>0</v>
      </c>
      <c r="AV35" s="5">
        <f t="shared" si="18"/>
        <v>0</v>
      </c>
      <c r="AW35" s="5">
        <f t="shared" si="23"/>
        <v>0</v>
      </c>
      <c r="AX35" s="5">
        <f t="shared" si="24"/>
        <v>0</v>
      </c>
      <c r="AY35" s="5">
        <f t="shared" si="25"/>
        <v>0</v>
      </c>
      <c r="AZ35" s="5">
        <f t="shared" si="26"/>
        <v>0</v>
      </c>
      <c r="BA35" s="5">
        <f t="shared" si="27"/>
        <v>0</v>
      </c>
      <c r="BB35" s="5">
        <f t="shared" si="28"/>
        <v>0</v>
      </c>
      <c r="BC35" s="5">
        <f t="shared" si="29"/>
        <v>0</v>
      </c>
      <c r="BD35" s="5">
        <f t="shared" si="30"/>
        <v>0</v>
      </c>
      <c r="BE35" s="5">
        <f t="shared" si="31"/>
        <v>0</v>
      </c>
      <c r="BF35" s="5">
        <f t="shared" si="32"/>
        <v>0</v>
      </c>
      <c r="BG35" s="5">
        <f t="shared" si="33"/>
        <v>0</v>
      </c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91"/>
    </row>
    <row r="36" spans="2:79">
      <c r="B36" s="98"/>
      <c r="C36" s="272"/>
      <c r="D36" s="842"/>
      <c r="E36" s="854"/>
      <c r="F36" s="855"/>
      <c r="G36" s="855"/>
      <c r="H36" s="855"/>
      <c r="I36" s="856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34"/>
      <c r="W36" s="91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91"/>
    </row>
    <row r="37" spans="2:79">
      <c r="B37" s="98"/>
      <c r="C37" s="272"/>
      <c r="D37" s="841"/>
      <c r="E37" s="1012" t="s">
        <v>144</v>
      </c>
      <c r="F37" s="1012"/>
      <c r="G37" s="1012"/>
      <c r="H37" s="346" t="s">
        <v>145</v>
      </c>
      <c r="I37" s="345" t="s">
        <v>146</v>
      </c>
      <c r="J37" s="347" t="str">
        <f t="shared" ref="J37:U37" si="45">J12</f>
        <v>Enero</v>
      </c>
      <c r="K37" s="347" t="str">
        <f t="shared" si="45"/>
        <v>Febrero</v>
      </c>
      <c r="L37" s="347" t="str">
        <f t="shared" si="45"/>
        <v>Marzo</v>
      </c>
      <c r="M37" s="347" t="str">
        <f t="shared" si="45"/>
        <v>Abril</v>
      </c>
      <c r="N37" s="347" t="str">
        <f t="shared" si="45"/>
        <v>Mayo</v>
      </c>
      <c r="O37" s="347" t="str">
        <f t="shared" si="45"/>
        <v>Junio</v>
      </c>
      <c r="P37" s="347" t="str">
        <f t="shared" si="45"/>
        <v>Julio</v>
      </c>
      <c r="Q37" s="347" t="str">
        <f t="shared" si="45"/>
        <v>Agosto</v>
      </c>
      <c r="R37" s="347" t="str">
        <f t="shared" si="45"/>
        <v>Septiembre</v>
      </c>
      <c r="S37" s="347" t="str">
        <f t="shared" si="45"/>
        <v>Octubre</v>
      </c>
      <c r="T37" s="347" t="str">
        <f t="shared" si="45"/>
        <v>Noviembre</v>
      </c>
      <c r="U37" s="347" t="str">
        <f t="shared" si="45"/>
        <v>Diciembre</v>
      </c>
      <c r="V37" s="833"/>
      <c r="W37" s="91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91"/>
    </row>
    <row r="38" spans="2:79">
      <c r="B38" s="98"/>
      <c r="C38" s="272"/>
      <c r="D38" s="841"/>
      <c r="E38" s="1013" t="s">
        <v>152</v>
      </c>
      <c r="F38" s="1014"/>
      <c r="G38" s="1014"/>
      <c r="H38" s="1015"/>
      <c r="I38" s="1015"/>
      <c r="J38" s="348">
        <f>SUM(J39:J54)</f>
        <v>1</v>
      </c>
      <c r="K38" s="348">
        <f t="shared" ref="K38:U38" si="46">SUM(K39:K54)</f>
        <v>1</v>
      </c>
      <c r="L38" s="348">
        <f t="shared" si="46"/>
        <v>1</v>
      </c>
      <c r="M38" s="348">
        <f t="shared" si="46"/>
        <v>1</v>
      </c>
      <c r="N38" s="348">
        <f t="shared" si="46"/>
        <v>1</v>
      </c>
      <c r="O38" s="348">
        <f t="shared" si="46"/>
        <v>1</v>
      </c>
      <c r="P38" s="348">
        <f t="shared" si="46"/>
        <v>1</v>
      </c>
      <c r="Q38" s="348">
        <f t="shared" si="46"/>
        <v>1</v>
      </c>
      <c r="R38" s="348">
        <f t="shared" si="46"/>
        <v>1</v>
      </c>
      <c r="S38" s="348">
        <f t="shared" si="46"/>
        <v>1</v>
      </c>
      <c r="T38" s="348">
        <f t="shared" si="46"/>
        <v>1</v>
      </c>
      <c r="U38" s="349">
        <f t="shared" si="46"/>
        <v>1</v>
      </c>
      <c r="V38" s="833"/>
      <c r="W38" s="91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104" t="str">
        <f t="shared" ref="AT38:AT54" si="47">+E38</f>
        <v>Personal NO Fijo</v>
      </c>
      <c r="AU38" s="5">
        <f>SUM(AV38:BG38)</f>
        <v>6000</v>
      </c>
      <c r="AV38" s="5">
        <f t="shared" ref="AV38:BG38" si="48">SUM(AV39:AV54)</f>
        <v>500</v>
      </c>
      <c r="AW38" s="5">
        <f t="shared" si="48"/>
        <v>500</v>
      </c>
      <c r="AX38" s="5">
        <f t="shared" si="48"/>
        <v>500</v>
      </c>
      <c r="AY38" s="5">
        <f t="shared" si="48"/>
        <v>500</v>
      </c>
      <c r="AZ38" s="5">
        <f t="shared" si="48"/>
        <v>500</v>
      </c>
      <c r="BA38" s="5">
        <f t="shared" si="48"/>
        <v>500</v>
      </c>
      <c r="BB38" s="5">
        <f t="shared" si="48"/>
        <v>500</v>
      </c>
      <c r="BC38" s="5">
        <f t="shared" si="48"/>
        <v>500</v>
      </c>
      <c r="BD38" s="5">
        <f t="shared" si="48"/>
        <v>500</v>
      </c>
      <c r="BE38" s="5">
        <f t="shared" si="48"/>
        <v>500</v>
      </c>
      <c r="BF38" s="5">
        <f t="shared" si="48"/>
        <v>500</v>
      </c>
      <c r="BG38" s="5">
        <f t="shared" si="48"/>
        <v>500</v>
      </c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91"/>
    </row>
    <row r="39" spans="2:79">
      <c r="B39" s="98"/>
      <c r="C39" s="272"/>
      <c r="D39" s="841"/>
      <c r="E39" s="1040" t="s">
        <v>310</v>
      </c>
      <c r="F39" s="1041"/>
      <c r="G39" s="1041"/>
      <c r="H39" s="362">
        <v>500</v>
      </c>
      <c r="I39" s="363">
        <v>0</v>
      </c>
      <c r="J39" s="364">
        <v>1</v>
      </c>
      <c r="K39" s="364">
        <f>+J39</f>
        <v>1</v>
      </c>
      <c r="L39" s="364">
        <f t="shared" ref="L39:U39" si="49">+K39</f>
        <v>1</v>
      </c>
      <c r="M39" s="364">
        <f t="shared" si="49"/>
        <v>1</v>
      </c>
      <c r="N39" s="364">
        <f t="shared" si="49"/>
        <v>1</v>
      </c>
      <c r="O39" s="364">
        <f t="shared" si="49"/>
        <v>1</v>
      </c>
      <c r="P39" s="364">
        <f t="shared" si="49"/>
        <v>1</v>
      </c>
      <c r="Q39" s="364">
        <f t="shared" si="49"/>
        <v>1</v>
      </c>
      <c r="R39" s="364">
        <f t="shared" si="49"/>
        <v>1</v>
      </c>
      <c r="S39" s="364">
        <f t="shared" si="49"/>
        <v>1</v>
      </c>
      <c r="T39" s="364">
        <f t="shared" si="49"/>
        <v>1</v>
      </c>
      <c r="U39" s="365">
        <f t="shared" si="49"/>
        <v>1</v>
      </c>
      <c r="V39" s="833"/>
      <c r="W39" s="91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04" t="str">
        <f t="shared" si="47"/>
        <v>auxiliar</v>
      </c>
      <c r="AU39" s="5">
        <f>+(H39*I39)+H39</f>
        <v>500</v>
      </c>
      <c r="AV39" s="5">
        <f t="shared" ref="AV39:BG41" si="50">+$AU39*J39</f>
        <v>500</v>
      </c>
      <c r="AW39" s="5">
        <f t="shared" si="50"/>
        <v>500</v>
      </c>
      <c r="AX39" s="5">
        <f t="shared" si="50"/>
        <v>500</v>
      </c>
      <c r="AY39" s="5">
        <f t="shared" si="50"/>
        <v>500</v>
      </c>
      <c r="AZ39" s="5">
        <f t="shared" si="50"/>
        <v>500</v>
      </c>
      <c r="BA39" s="5">
        <f t="shared" si="50"/>
        <v>500</v>
      </c>
      <c r="BB39" s="5">
        <f t="shared" si="50"/>
        <v>500</v>
      </c>
      <c r="BC39" s="5">
        <f t="shared" si="50"/>
        <v>500</v>
      </c>
      <c r="BD39" s="5">
        <f t="shared" si="50"/>
        <v>500</v>
      </c>
      <c r="BE39" s="5">
        <f t="shared" si="50"/>
        <v>500</v>
      </c>
      <c r="BF39" s="5">
        <f t="shared" si="50"/>
        <v>500</v>
      </c>
      <c r="BG39" s="5">
        <f t="shared" si="50"/>
        <v>500</v>
      </c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91"/>
    </row>
    <row r="40" spans="2:79">
      <c r="B40" s="98"/>
      <c r="C40" s="272"/>
      <c r="D40" s="841"/>
      <c r="E40" s="1018" t="s">
        <v>144</v>
      </c>
      <c r="F40" s="1019"/>
      <c r="G40" s="1019"/>
      <c r="H40" s="354"/>
      <c r="I40" s="355">
        <v>0</v>
      </c>
      <c r="J40" s="356">
        <v>0</v>
      </c>
      <c r="K40" s="356">
        <f t="shared" ref="K40:U40" si="51">+J40</f>
        <v>0</v>
      </c>
      <c r="L40" s="356">
        <f t="shared" si="51"/>
        <v>0</v>
      </c>
      <c r="M40" s="356">
        <f t="shared" si="51"/>
        <v>0</v>
      </c>
      <c r="N40" s="356">
        <f t="shared" si="51"/>
        <v>0</v>
      </c>
      <c r="O40" s="356">
        <f t="shared" si="51"/>
        <v>0</v>
      </c>
      <c r="P40" s="356">
        <f t="shared" si="51"/>
        <v>0</v>
      </c>
      <c r="Q40" s="356">
        <f t="shared" si="51"/>
        <v>0</v>
      </c>
      <c r="R40" s="356">
        <f t="shared" si="51"/>
        <v>0</v>
      </c>
      <c r="S40" s="356">
        <f t="shared" si="51"/>
        <v>0</v>
      </c>
      <c r="T40" s="356">
        <f t="shared" si="51"/>
        <v>0</v>
      </c>
      <c r="U40" s="357">
        <f t="shared" si="51"/>
        <v>0</v>
      </c>
      <c r="V40" s="833"/>
      <c r="W40" s="91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104" t="str">
        <f t="shared" si="47"/>
        <v>Empleo o puesto de trabajo</v>
      </c>
      <c r="AU40" s="5">
        <f t="shared" ref="AU40:AU54" si="52">+(H40*I40)+H40</f>
        <v>0</v>
      </c>
      <c r="AV40" s="5">
        <f t="shared" si="50"/>
        <v>0</v>
      </c>
      <c r="AW40" s="5">
        <f t="shared" si="50"/>
        <v>0</v>
      </c>
      <c r="AX40" s="5">
        <f t="shared" si="50"/>
        <v>0</v>
      </c>
      <c r="AY40" s="5">
        <f t="shared" si="50"/>
        <v>0</v>
      </c>
      <c r="AZ40" s="5">
        <f t="shared" si="50"/>
        <v>0</v>
      </c>
      <c r="BA40" s="5">
        <f t="shared" si="50"/>
        <v>0</v>
      </c>
      <c r="BB40" s="5">
        <f t="shared" si="50"/>
        <v>0</v>
      </c>
      <c r="BC40" s="5">
        <f t="shared" si="50"/>
        <v>0</v>
      </c>
      <c r="BD40" s="5">
        <f t="shared" si="50"/>
        <v>0</v>
      </c>
      <c r="BE40" s="5">
        <f t="shared" si="50"/>
        <v>0</v>
      </c>
      <c r="BF40" s="5">
        <f t="shared" si="50"/>
        <v>0</v>
      </c>
      <c r="BG40" s="5">
        <f t="shared" si="50"/>
        <v>0</v>
      </c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91"/>
    </row>
    <row r="41" spans="2:79">
      <c r="B41" s="98"/>
      <c r="C41" s="272"/>
      <c r="D41" s="841"/>
      <c r="E41" s="1018"/>
      <c r="F41" s="1019"/>
      <c r="G41" s="1019"/>
      <c r="H41" s="354"/>
      <c r="I41" s="355"/>
      <c r="J41" s="356">
        <v>0</v>
      </c>
      <c r="K41" s="356">
        <f t="shared" ref="K41:U41" si="53">+J41</f>
        <v>0</v>
      </c>
      <c r="L41" s="356">
        <f t="shared" si="53"/>
        <v>0</v>
      </c>
      <c r="M41" s="356">
        <f t="shared" si="53"/>
        <v>0</v>
      </c>
      <c r="N41" s="356">
        <f t="shared" si="53"/>
        <v>0</v>
      </c>
      <c r="O41" s="356">
        <f t="shared" si="53"/>
        <v>0</v>
      </c>
      <c r="P41" s="356">
        <f t="shared" si="53"/>
        <v>0</v>
      </c>
      <c r="Q41" s="356">
        <f t="shared" si="53"/>
        <v>0</v>
      </c>
      <c r="R41" s="356">
        <f t="shared" si="53"/>
        <v>0</v>
      </c>
      <c r="S41" s="356">
        <f t="shared" si="53"/>
        <v>0</v>
      </c>
      <c r="T41" s="356">
        <f t="shared" si="53"/>
        <v>0</v>
      </c>
      <c r="U41" s="357">
        <f t="shared" si="53"/>
        <v>0</v>
      </c>
      <c r="V41" s="833"/>
      <c r="W41" s="9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469">
        <f t="shared" si="47"/>
        <v>0</v>
      </c>
      <c r="AU41" s="42">
        <f t="shared" si="52"/>
        <v>0</v>
      </c>
      <c r="AV41" s="42">
        <f t="shared" si="50"/>
        <v>0</v>
      </c>
      <c r="AW41" s="42">
        <f t="shared" si="50"/>
        <v>0</v>
      </c>
      <c r="AX41" s="42">
        <f t="shared" si="50"/>
        <v>0</v>
      </c>
      <c r="AY41" s="42">
        <f t="shared" si="50"/>
        <v>0</v>
      </c>
      <c r="AZ41" s="42">
        <f t="shared" si="50"/>
        <v>0</v>
      </c>
      <c r="BA41" s="42">
        <f t="shared" si="50"/>
        <v>0</v>
      </c>
      <c r="BB41" s="42">
        <f t="shared" si="50"/>
        <v>0</v>
      </c>
      <c r="BC41" s="42">
        <f t="shared" si="50"/>
        <v>0</v>
      </c>
      <c r="BD41" s="42">
        <f t="shared" si="50"/>
        <v>0</v>
      </c>
      <c r="BE41" s="42">
        <f t="shared" si="50"/>
        <v>0</v>
      </c>
      <c r="BF41" s="42">
        <f t="shared" si="50"/>
        <v>0</v>
      </c>
      <c r="BG41" s="42">
        <f t="shared" si="50"/>
        <v>0</v>
      </c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91"/>
    </row>
    <row r="42" spans="2:79" hidden="1">
      <c r="B42" s="98"/>
      <c r="C42" s="272"/>
      <c r="D42" s="841"/>
      <c r="E42" s="1024"/>
      <c r="F42" s="1025"/>
      <c r="G42" s="1025"/>
      <c r="H42" s="354"/>
      <c r="I42" s="355"/>
      <c r="J42" s="356">
        <v>0</v>
      </c>
      <c r="K42" s="356">
        <v>0</v>
      </c>
      <c r="L42" s="356">
        <v>0</v>
      </c>
      <c r="M42" s="356">
        <v>0</v>
      </c>
      <c r="N42" s="356">
        <f t="shared" ref="N42:U42" si="54">+M42</f>
        <v>0</v>
      </c>
      <c r="O42" s="356">
        <f t="shared" si="54"/>
        <v>0</v>
      </c>
      <c r="P42" s="356">
        <f t="shared" si="54"/>
        <v>0</v>
      </c>
      <c r="Q42" s="356">
        <f t="shared" si="54"/>
        <v>0</v>
      </c>
      <c r="R42" s="356">
        <f t="shared" si="54"/>
        <v>0</v>
      </c>
      <c r="S42" s="356">
        <f t="shared" si="54"/>
        <v>0</v>
      </c>
      <c r="T42" s="356">
        <f t="shared" si="54"/>
        <v>0</v>
      </c>
      <c r="U42" s="357">
        <f t="shared" si="54"/>
        <v>0</v>
      </c>
      <c r="V42" s="833"/>
      <c r="W42" s="91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104">
        <f t="shared" si="47"/>
        <v>0</v>
      </c>
      <c r="AU42" s="5">
        <f t="shared" si="52"/>
        <v>0</v>
      </c>
      <c r="AV42" s="5">
        <f t="shared" ref="AV42:AV54" si="55">+$AU42*J42</f>
        <v>0</v>
      </c>
      <c r="AW42" s="5">
        <f t="shared" ref="AW42:AW54" si="56">+$AU42*K42</f>
        <v>0</v>
      </c>
      <c r="AX42" s="5">
        <f t="shared" ref="AX42:AX54" si="57">+$AU42*L42</f>
        <v>0</v>
      </c>
      <c r="AY42" s="5">
        <f t="shared" ref="AY42:AY54" si="58">+$AU42*M42</f>
        <v>0</v>
      </c>
      <c r="AZ42" s="5">
        <f t="shared" ref="AZ42:AZ54" si="59">+$AU42*N42</f>
        <v>0</v>
      </c>
      <c r="BA42" s="5">
        <f t="shared" ref="BA42:BA54" si="60">+$AU42*O42</f>
        <v>0</v>
      </c>
      <c r="BB42" s="5">
        <f t="shared" ref="BB42:BB54" si="61">+$AU42*P42</f>
        <v>0</v>
      </c>
      <c r="BC42" s="5">
        <f t="shared" ref="BC42:BC54" si="62">+$AU42*Q42</f>
        <v>0</v>
      </c>
      <c r="BD42" s="5">
        <f t="shared" ref="BD42:BD54" si="63">+$AU42*R42</f>
        <v>0</v>
      </c>
      <c r="BE42" s="5">
        <f t="shared" ref="BE42:BE54" si="64">+$AU42*S42</f>
        <v>0</v>
      </c>
      <c r="BF42" s="5">
        <f t="shared" ref="BF42:BF54" si="65">+$AU42*T42</f>
        <v>0</v>
      </c>
      <c r="BG42" s="5">
        <f t="shared" ref="BG42:BG54" si="66">+$AU42*U42</f>
        <v>0</v>
      </c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91"/>
    </row>
    <row r="43" spans="2:79" hidden="1">
      <c r="B43" s="98"/>
      <c r="C43" s="272"/>
      <c r="D43" s="841"/>
      <c r="E43" s="1024"/>
      <c r="F43" s="1025"/>
      <c r="G43" s="1025"/>
      <c r="H43" s="354"/>
      <c r="I43" s="355"/>
      <c r="J43" s="356">
        <v>0</v>
      </c>
      <c r="K43" s="356">
        <v>0</v>
      </c>
      <c r="L43" s="356">
        <v>0</v>
      </c>
      <c r="M43" s="356">
        <v>0</v>
      </c>
      <c r="N43" s="356">
        <f t="shared" ref="N43:U43" si="67">+M43</f>
        <v>0</v>
      </c>
      <c r="O43" s="356">
        <f t="shared" si="67"/>
        <v>0</v>
      </c>
      <c r="P43" s="356">
        <f t="shared" si="67"/>
        <v>0</v>
      </c>
      <c r="Q43" s="356">
        <f t="shared" si="67"/>
        <v>0</v>
      </c>
      <c r="R43" s="356">
        <f t="shared" si="67"/>
        <v>0</v>
      </c>
      <c r="S43" s="356">
        <f t="shared" si="67"/>
        <v>0</v>
      </c>
      <c r="T43" s="356">
        <f t="shared" si="67"/>
        <v>0</v>
      </c>
      <c r="U43" s="357">
        <f t="shared" si="67"/>
        <v>0</v>
      </c>
      <c r="V43" s="833"/>
      <c r="W43" s="91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104">
        <f t="shared" si="47"/>
        <v>0</v>
      </c>
      <c r="AU43" s="5">
        <f t="shared" si="52"/>
        <v>0</v>
      </c>
      <c r="AV43" s="5">
        <f t="shared" si="55"/>
        <v>0</v>
      </c>
      <c r="AW43" s="5">
        <f t="shared" si="56"/>
        <v>0</v>
      </c>
      <c r="AX43" s="5">
        <f t="shared" si="57"/>
        <v>0</v>
      </c>
      <c r="AY43" s="5">
        <f t="shared" si="58"/>
        <v>0</v>
      </c>
      <c r="AZ43" s="5">
        <f t="shared" si="59"/>
        <v>0</v>
      </c>
      <c r="BA43" s="5">
        <f t="shared" si="60"/>
        <v>0</v>
      </c>
      <c r="BB43" s="5">
        <f t="shared" si="61"/>
        <v>0</v>
      </c>
      <c r="BC43" s="5">
        <f t="shared" si="62"/>
        <v>0</v>
      </c>
      <c r="BD43" s="5">
        <f t="shared" si="63"/>
        <v>0</v>
      </c>
      <c r="BE43" s="5">
        <f t="shared" si="64"/>
        <v>0</v>
      </c>
      <c r="BF43" s="5">
        <f t="shared" si="65"/>
        <v>0</v>
      </c>
      <c r="BG43" s="5">
        <f t="shared" si="66"/>
        <v>0</v>
      </c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91"/>
    </row>
    <row r="44" spans="2:79" hidden="1">
      <c r="B44" s="98"/>
      <c r="C44" s="272"/>
      <c r="D44" s="841"/>
      <c r="E44" s="1024"/>
      <c r="F44" s="1025"/>
      <c r="G44" s="1025"/>
      <c r="H44" s="354"/>
      <c r="I44" s="355"/>
      <c r="J44" s="356">
        <v>0</v>
      </c>
      <c r="K44" s="356">
        <v>0</v>
      </c>
      <c r="L44" s="356">
        <v>0</v>
      </c>
      <c r="M44" s="356">
        <v>0</v>
      </c>
      <c r="N44" s="356">
        <f t="shared" ref="N44:U44" si="68">+M44</f>
        <v>0</v>
      </c>
      <c r="O44" s="356">
        <f t="shared" si="68"/>
        <v>0</v>
      </c>
      <c r="P44" s="356">
        <f t="shared" si="68"/>
        <v>0</v>
      </c>
      <c r="Q44" s="356">
        <f t="shared" si="68"/>
        <v>0</v>
      </c>
      <c r="R44" s="356">
        <f t="shared" si="68"/>
        <v>0</v>
      </c>
      <c r="S44" s="356">
        <f t="shared" si="68"/>
        <v>0</v>
      </c>
      <c r="T44" s="356">
        <f t="shared" si="68"/>
        <v>0</v>
      </c>
      <c r="U44" s="357">
        <f t="shared" si="68"/>
        <v>0</v>
      </c>
      <c r="V44" s="833"/>
      <c r="W44" s="91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04">
        <f t="shared" si="47"/>
        <v>0</v>
      </c>
      <c r="AU44" s="5">
        <f t="shared" si="52"/>
        <v>0</v>
      </c>
      <c r="AV44" s="5">
        <f t="shared" si="55"/>
        <v>0</v>
      </c>
      <c r="AW44" s="5">
        <f t="shared" si="56"/>
        <v>0</v>
      </c>
      <c r="AX44" s="5">
        <f t="shared" si="57"/>
        <v>0</v>
      </c>
      <c r="AY44" s="5">
        <f t="shared" si="58"/>
        <v>0</v>
      </c>
      <c r="AZ44" s="5">
        <f t="shared" si="59"/>
        <v>0</v>
      </c>
      <c r="BA44" s="5">
        <f t="shared" si="60"/>
        <v>0</v>
      </c>
      <c r="BB44" s="5">
        <f t="shared" si="61"/>
        <v>0</v>
      </c>
      <c r="BC44" s="5">
        <f t="shared" si="62"/>
        <v>0</v>
      </c>
      <c r="BD44" s="5">
        <f t="shared" si="63"/>
        <v>0</v>
      </c>
      <c r="BE44" s="5">
        <f t="shared" si="64"/>
        <v>0</v>
      </c>
      <c r="BF44" s="5">
        <f t="shared" si="65"/>
        <v>0</v>
      </c>
      <c r="BG44" s="5">
        <f t="shared" si="66"/>
        <v>0</v>
      </c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91"/>
    </row>
    <row r="45" spans="2:79" hidden="1">
      <c r="B45" s="98"/>
      <c r="C45" s="272"/>
      <c r="D45" s="841"/>
      <c r="E45" s="1024"/>
      <c r="F45" s="1025"/>
      <c r="G45" s="1025"/>
      <c r="H45" s="354"/>
      <c r="I45" s="355"/>
      <c r="J45" s="356">
        <v>0</v>
      </c>
      <c r="K45" s="356">
        <v>0</v>
      </c>
      <c r="L45" s="356">
        <v>0</v>
      </c>
      <c r="M45" s="356">
        <v>0</v>
      </c>
      <c r="N45" s="356">
        <f t="shared" ref="N45:U45" si="69">+M45</f>
        <v>0</v>
      </c>
      <c r="O45" s="356">
        <f t="shared" si="69"/>
        <v>0</v>
      </c>
      <c r="P45" s="356">
        <f t="shared" si="69"/>
        <v>0</v>
      </c>
      <c r="Q45" s="356">
        <f t="shared" si="69"/>
        <v>0</v>
      </c>
      <c r="R45" s="356">
        <f t="shared" si="69"/>
        <v>0</v>
      </c>
      <c r="S45" s="356">
        <f t="shared" si="69"/>
        <v>0</v>
      </c>
      <c r="T45" s="356">
        <f t="shared" si="69"/>
        <v>0</v>
      </c>
      <c r="U45" s="357">
        <f t="shared" si="69"/>
        <v>0</v>
      </c>
      <c r="V45" s="833"/>
      <c r="W45" s="91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04">
        <f t="shared" si="47"/>
        <v>0</v>
      </c>
      <c r="AU45" s="5">
        <f t="shared" si="52"/>
        <v>0</v>
      </c>
      <c r="AV45" s="5">
        <f t="shared" si="55"/>
        <v>0</v>
      </c>
      <c r="AW45" s="5">
        <f t="shared" si="56"/>
        <v>0</v>
      </c>
      <c r="AX45" s="5">
        <f t="shared" si="57"/>
        <v>0</v>
      </c>
      <c r="AY45" s="5">
        <f t="shared" si="58"/>
        <v>0</v>
      </c>
      <c r="AZ45" s="5">
        <f t="shared" si="59"/>
        <v>0</v>
      </c>
      <c r="BA45" s="5">
        <f t="shared" si="60"/>
        <v>0</v>
      </c>
      <c r="BB45" s="5">
        <f t="shared" si="61"/>
        <v>0</v>
      </c>
      <c r="BC45" s="5">
        <f t="shared" si="62"/>
        <v>0</v>
      </c>
      <c r="BD45" s="5">
        <f t="shared" si="63"/>
        <v>0</v>
      </c>
      <c r="BE45" s="5">
        <f t="shared" si="64"/>
        <v>0</v>
      </c>
      <c r="BF45" s="5">
        <f t="shared" si="65"/>
        <v>0</v>
      </c>
      <c r="BG45" s="5">
        <f t="shared" si="66"/>
        <v>0</v>
      </c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91"/>
    </row>
    <row r="46" spans="2:79" hidden="1">
      <c r="B46" s="98"/>
      <c r="C46" s="272"/>
      <c r="D46" s="841"/>
      <c r="E46" s="1024"/>
      <c r="F46" s="1025"/>
      <c r="G46" s="1025"/>
      <c r="H46" s="354"/>
      <c r="I46" s="355"/>
      <c r="J46" s="356">
        <v>0</v>
      </c>
      <c r="K46" s="356">
        <v>0</v>
      </c>
      <c r="L46" s="356">
        <v>0</v>
      </c>
      <c r="M46" s="356">
        <v>0</v>
      </c>
      <c r="N46" s="356">
        <f t="shared" ref="N46:U46" si="70">+M46</f>
        <v>0</v>
      </c>
      <c r="O46" s="356">
        <f t="shared" si="70"/>
        <v>0</v>
      </c>
      <c r="P46" s="356">
        <f t="shared" si="70"/>
        <v>0</v>
      </c>
      <c r="Q46" s="356">
        <f t="shared" si="70"/>
        <v>0</v>
      </c>
      <c r="R46" s="356">
        <f t="shared" si="70"/>
        <v>0</v>
      </c>
      <c r="S46" s="356">
        <f t="shared" si="70"/>
        <v>0</v>
      </c>
      <c r="T46" s="356">
        <f t="shared" si="70"/>
        <v>0</v>
      </c>
      <c r="U46" s="357">
        <f t="shared" si="70"/>
        <v>0</v>
      </c>
      <c r="V46" s="833"/>
      <c r="W46" s="91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104">
        <f t="shared" si="47"/>
        <v>0</v>
      </c>
      <c r="AU46" s="5">
        <f t="shared" si="52"/>
        <v>0</v>
      </c>
      <c r="AV46" s="5">
        <f t="shared" si="55"/>
        <v>0</v>
      </c>
      <c r="AW46" s="5">
        <f t="shared" si="56"/>
        <v>0</v>
      </c>
      <c r="AX46" s="5">
        <f t="shared" si="57"/>
        <v>0</v>
      </c>
      <c r="AY46" s="5">
        <f t="shared" si="58"/>
        <v>0</v>
      </c>
      <c r="AZ46" s="5">
        <f t="shared" si="59"/>
        <v>0</v>
      </c>
      <c r="BA46" s="5">
        <f t="shared" si="60"/>
        <v>0</v>
      </c>
      <c r="BB46" s="5">
        <f t="shared" si="61"/>
        <v>0</v>
      </c>
      <c r="BC46" s="5">
        <f t="shared" si="62"/>
        <v>0</v>
      </c>
      <c r="BD46" s="5">
        <f t="shared" si="63"/>
        <v>0</v>
      </c>
      <c r="BE46" s="5">
        <f t="shared" si="64"/>
        <v>0</v>
      </c>
      <c r="BF46" s="5">
        <f t="shared" si="65"/>
        <v>0</v>
      </c>
      <c r="BG46" s="5">
        <f t="shared" si="66"/>
        <v>0</v>
      </c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91"/>
    </row>
    <row r="47" spans="2:79" hidden="1">
      <c r="B47" s="98"/>
      <c r="C47" s="272"/>
      <c r="D47" s="841"/>
      <c r="E47" s="1024"/>
      <c r="F47" s="1025"/>
      <c r="G47" s="1025"/>
      <c r="H47" s="354"/>
      <c r="I47" s="355"/>
      <c r="J47" s="356">
        <v>0</v>
      </c>
      <c r="K47" s="356">
        <v>0</v>
      </c>
      <c r="L47" s="356">
        <v>0</v>
      </c>
      <c r="M47" s="356">
        <v>0</v>
      </c>
      <c r="N47" s="356">
        <f t="shared" ref="N47:U47" si="71">+M47</f>
        <v>0</v>
      </c>
      <c r="O47" s="356">
        <f t="shared" si="71"/>
        <v>0</v>
      </c>
      <c r="P47" s="356">
        <f t="shared" si="71"/>
        <v>0</v>
      </c>
      <c r="Q47" s="356">
        <f t="shared" si="71"/>
        <v>0</v>
      </c>
      <c r="R47" s="356">
        <f t="shared" si="71"/>
        <v>0</v>
      </c>
      <c r="S47" s="356">
        <f t="shared" si="71"/>
        <v>0</v>
      </c>
      <c r="T47" s="356">
        <f t="shared" si="71"/>
        <v>0</v>
      </c>
      <c r="U47" s="357">
        <f t="shared" si="71"/>
        <v>0</v>
      </c>
      <c r="V47" s="833"/>
      <c r="W47" s="91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104">
        <f t="shared" si="47"/>
        <v>0</v>
      </c>
      <c r="AU47" s="5">
        <f t="shared" si="52"/>
        <v>0</v>
      </c>
      <c r="AV47" s="5">
        <f t="shared" si="55"/>
        <v>0</v>
      </c>
      <c r="AW47" s="5">
        <f t="shared" si="56"/>
        <v>0</v>
      </c>
      <c r="AX47" s="5">
        <f t="shared" si="57"/>
        <v>0</v>
      </c>
      <c r="AY47" s="5">
        <f t="shared" si="58"/>
        <v>0</v>
      </c>
      <c r="AZ47" s="5">
        <f t="shared" si="59"/>
        <v>0</v>
      </c>
      <c r="BA47" s="5">
        <f t="shared" si="60"/>
        <v>0</v>
      </c>
      <c r="BB47" s="5">
        <f t="shared" si="61"/>
        <v>0</v>
      </c>
      <c r="BC47" s="5">
        <f t="shared" si="62"/>
        <v>0</v>
      </c>
      <c r="BD47" s="5">
        <f t="shared" si="63"/>
        <v>0</v>
      </c>
      <c r="BE47" s="5">
        <f t="shared" si="64"/>
        <v>0</v>
      </c>
      <c r="BF47" s="5">
        <f t="shared" si="65"/>
        <v>0</v>
      </c>
      <c r="BG47" s="5">
        <f t="shared" si="66"/>
        <v>0</v>
      </c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91"/>
    </row>
    <row r="48" spans="2:79" hidden="1">
      <c r="B48" s="98"/>
      <c r="C48" s="272"/>
      <c r="D48" s="841"/>
      <c r="E48" s="1024"/>
      <c r="F48" s="1025"/>
      <c r="G48" s="1025"/>
      <c r="H48" s="354"/>
      <c r="I48" s="355"/>
      <c r="J48" s="356">
        <v>0</v>
      </c>
      <c r="K48" s="356">
        <v>0</v>
      </c>
      <c r="L48" s="356">
        <v>0</v>
      </c>
      <c r="M48" s="356">
        <v>0</v>
      </c>
      <c r="N48" s="356">
        <f t="shared" ref="N48:U48" si="72">+M48</f>
        <v>0</v>
      </c>
      <c r="O48" s="356">
        <f t="shared" si="72"/>
        <v>0</v>
      </c>
      <c r="P48" s="356">
        <f t="shared" si="72"/>
        <v>0</v>
      </c>
      <c r="Q48" s="356">
        <f t="shared" si="72"/>
        <v>0</v>
      </c>
      <c r="R48" s="356">
        <f t="shared" si="72"/>
        <v>0</v>
      </c>
      <c r="S48" s="356">
        <f t="shared" si="72"/>
        <v>0</v>
      </c>
      <c r="T48" s="356">
        <f t="shared" si="72"/>
        <v>0</v>
      </c>
      <c r="U48" s="357">
        <f t="shared" si="72"/>
        <v>0</v>
      </c>
      <c r="V48" s="833"/>
      <c r="W48" s="91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104">
        <f t="shared" si="47"/>
        <v>0</v>
      </c>
      <c r="AU48" s="5">
        <f t="shared" si="52"/>
        <v>0</v>
      </c>
      <c r="AV48" s="5">
        <f t="shared" si="55"/>
        <v>0</v>
      </c>
      <c r="AW48" s="5">
        <f t="shared" si="56"/>
        <v>0</v>
      </c>
      <c r="AX48" s="5">
        <f t="shared" si="57"/>
        <v>0</v>
      </c>
      <c r="AY48" s="5">
        <f t="shared" si="58"/>
        <v>0</v>
      </c>
      <c r="AZ48" s="5">
        <f t="shared" si="59"/>
        <v>0</v>
      </c>
      <c r="BA48" s="5">
        <f t="shared" si="60"/>
        <v>0</v>
      </c>
      <c r="BB48" s="5">
        <f t="shared" si="61"/>
        <v>0</v>
      </c>
      <c r="BC48" s="5">
        <f t="shared" si="62"/>
        <v>0</v>
      </c>
      <c r="BD48" s="5">
        <f t="shared" si="63"/>
        <v>0</v>
      </c>
      <c r="BE48" s="5">
        <f t="shared" si="64"/>
        <v>0</v>
      </c>
      <c r="BF48" s="5">
        <f t="shared" si="65"/>
        <v>0</v>
      </c>
      <c r="BG48" s="5">
        <f t="shared" si="66"/>
        <v>0</v>
      </c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91"/>
    </row>
    <row r="49" spans="2:79" hidden="1">
      <c r="B49" s="98"/>
      <c r="C49" s="272"/>
      <c r="D49" s="841"/>
      <c r="E49" s="1024"/>
      <c r="F49" s="1025"/>
      <c r="G49" s="1025"/>
      <c r="H49" s="354"/>
      <c r="I49" s="355"/>
      <c r="J49" s="356">
        <v>0</v>
      </c>
      <c r="K49" s="356">
        <v>0</v>
      </c>
      <c r="L49" s="356">
        <v>0</v>
      </c>
      <c r="M49" s="356">
        <v>0</v>
      </c>
      <c r="N49" s="356">
        <f t="shared" ref="N49:U49" si="73">+M49</f>
        <v>0</v>
      </c>
      <c r="O49" s="356">
        <f t="shared" si="73"/>
        <v>0</v>
      </c>
      <c r="P49" s="356">
        <f t="shared" si="73"/>
        <v>0</v>
      </c>
      <c r="Q49" s="356">
        <f t="shared" si="73"/>
        <v>0</v>
      </c>
      <c r="R49" s="356">
        <f t="shared" si="73"/>
        <v>0</v>
      </c>
      <c r="S49" s="356">
        <f t="shared" si="73"/>
        <v>0</v>
      </c>
      <c r="T49" s="356">
        <f t="shared" si="73"/>
        <v>0</v>
      </c>
      <c r="U49" s="357">
        <f t="shared" si="73"/>
        <v>0</v>
      </c>
      <c r="V49" s="833"/>
      <c r="W49" s="91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104">
        <f t="shared" si="47"/>
        <v>0</v>
      </c>
      <c r="AU49" s="5">
        <f t="shared" si="52"/>
        <v>0</v>
      </c>
      <c r="AV49" s="5">
        <f t="shared" si="55"/>
        <v>0</v>
      </c>
      <c r="AW49" s="5">
        <f t="shared" si="56"/>
        <v>0</v>
      </c>
      <c r="AX49" s="5">
        <f t="shared" si="57"/>
        <v>0</v>
      </c>
      <c r="AY49" s="5">
        <f t="shared" si="58"/>
        <v>0</v>
      </c>
      <c r="AZ49" s="5">
        <f t="shared" si="59"/>
        <v>0</v>
      </c>
      <c r="BA49" s="5">
        <f t="shared" si="60"/>
        <v>0</v>
      </c>
      <c r="BB49" s="5">
        <f t="shared" si="61"/>
        <v>0</v>
      </c>
      <c r="BC49" s="5">
        <f t="shared" si="62"/>
        <v>0</v>
      </c>
      <c r="BD49" s="5">
        <f t="shared" si="63"/>
        <v>0</v>
      </c>
      <c r="BE49" s="5">
        <f t="shared" si="64"/>
        <v>0</v>
      </c>
      <c r="BF49" s="5">
        <f t="shared" si="65"/>
        <v>0</v>
      </c>
      <c r="BG49" s="5">
        <f t="shared" si="66"/>
        <v>0</v>
      </c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91"/>
    </row>
    <row r="50" spans="2:79" hidden="1">
      <c r="B50" s="98"/>
      <c r="C50" s="272"/>
      <c r="D50" s="841"/>
      <c r="E50" s="1024"/>
      <c r="F50" s="1025"/>
      <c r="G50" s="1025"/>
      <c r="H50" s="354"/>
      <c r="I50" s="355"/>
      <c r="J50" s="356">
        <v>0</v>
      </c>
      <c r="K50" s="356">
        <v>0</v>
      </c>
      <c r="L50" s="356">
        <v>0</v>
      </c>
      <c r="M50" s="356">
        <v>0</v>
      </c>
      <c r="N50" s="356">
        <f t="shared" ref="N50:U50" si="74">+M50</f>
        <v>0</v>
      </c>
      <c r="O50" s="356">
        <f t="shared" si="74"/>
        <v>0</v>
      </c>
      <c r="P50" s="356">
        <f t="shared" si="74"/>
        <v>0</v>
      </c>
      <c r="Q50" s="356">
        <f t="shared" si="74"/>
        <v>0</v>
      </c>
      <c r="R50" s="356">
        <f t="shared" si="74"/>
        <v>0</v>
      </c>
      <c r="S50" s="356">
        <f t="shared" si="74"/>
        <v>0</v>
      </c>
      <c r="T50" s="356">
        <f t="shared" si="74"/>
        <v>0</v>
      </c>
      <c r="U50" s="357">
        <f t="shared" si="74"/>
        <v>0</v>
      </c>
      <c r="V50" s="833"/>
      <c r="W50" s="91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4">
        <f t="shared" si="47"/>
        <v>0</v>
      </c>
      <c r="AU50" s="5">
        <f t="shared" si="52"/>
        <v>0</v>
      </c>
      <c r="AV50" s="5">
        <f t="shared" si="55"/>
        <v>0</v>
      </c>
      <c r="AW50" s="5">
        <f t="shared" si="56"/>
        <v>0</v>
      </c>
      <c r="AX50" s="5">
        <f t="shared" si="57"/>
        <v>0</v>
      </c>
      <c r="AY50" s="5">
        <f t="shared" si="58"/>
        <v>0</v>
      </c>
      <c r="AZ50" s="5">
        <f t="shared" si="59"/>
        <v>0</v>
      </c>
      <c r="BA50" s="5">
        <f t="shared" si="60"/>
        <v>0</v>
      </c>
      <c r="BB50" s="5">
        <f t="shared" si="61"/>
        <v>0</v>
      </c>
      <c r="BC50" s="5">
        <f t="shared" si="62"/>
        <v>0</v>
      </c>
      <c r="BD50" s="5">
        <f t="shared" si="63"/>
        <v>0</v>
      </c>
      <c r="BE50" s="5">
        <f t="shared" si="64"/>
        <v>0</v>
      </c>
      <c r="BF50" s="5">
        <f t="shared" si="65"/>
        <v>0</v>
      </c>
      <c r="BG50" s="5">
        <f t="shared" si="66"/>
        <v>0</v>
      </c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91"/>
    </row>
    <row r="51" spans="2:79" hidden="1">
      <c r="B51" s="98"/>
      <c r="C51" s="272"/>
      <c r="D51" s="841"/>
      <c r="E51" s="1024"/>
      <c r="F51" s="1025"/>
      <c r="G51" s="1025"/>
      <c r="H51" s="354"/>
      <c r="I51" s="355"/>
      <c r="J51" s="356">
        <v>0</v>
      </c>
      <c r="K51" s="356">
        <v>0</v>
      </c>
      <c r="L51" s="356">
        <v>0</v>
      </c>
      <c r="M51" s="356">
        <v>0</v>
      </c>
      <c r="N51" s="356">
        <f t="shared" ref="N51:U51" si="75">+M51</f>
        <v>0</v>
      </c>
      <c r="O51" s="356">
        <f t="shared" si="75"/>
        <v>0</v>
      </c>
      <c r="P51" s="356">
        <f t="shared" si="75"/>
        <v>0</v>
      </c>
      <c r="Q51" s="356">
        <f t="shared" si="75"/>
        <v>0</v>
      </c>
      <c r="R51" s="356">
        <f t="shared" si="75"/>
        <v>0</v>
      </c>
      <c r="S51" s="356">
        <f t="shared" si="75"/>
        <v>0</v>
      </c>
      <c r="T51" s="356">
        <f t="shared" si="75"/>
        <v>0</v>
      </c>
      <c r="U51" s="357">
        <f t="shared" si="75"/>
        <v>0</v>
      </c>
      <c r="V51" s="833"/>
      <c r="W51" s="9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104">
        <f t="shared" si="47"/>
        <v>0</v>
      </c>
      <c r="AU51" s="5">
        <f t="shared" si="52"/>
        <v>0</v>
      </c>
      <c r="AV51" s="5">
        <f t="shared" si="55"/>
        <v>0</v>
      </c>
      <c r="AW51" s="5">
        <f t="shared" si="56"/>
        <v>0</v>
      </c>
      <c r="AX51" s="5">
        <f t="shared" si="57"/>
        <v>0</v>
      </c>
      <c r="AY51" s="5">
        <f t="shared" si="58"/>
        <v>0</v>
      </c>
      <c r="AZ51" s="5">
        <f t="shared" si="59"/>
        <v>0</v>
      </c>
      <c r="BA51" s="5">
        <f t="shared" si="60"/>
        <v>0</v>
      </c>
      <c r="BB51" s="5">
        <f t="shared" si="61"/>
        <v>0</v>
      </c>
      <c r="BC51" s="5">
        <f t="shared" si="62"/>
        <v>0</v>
      </c>
      <c r="BD51" s="5">
        <f t="shared" si="63"/>
        <v>0</v>
      </c>
      <c r="BE51" s="5">
        <f t="shared" si="64"/>
        <v>0</v>
      </c>
      <c r="BF51" s="5">
        <f t="shared" si="65"/>
        <v>0</v>
      </c>
      <c r="BG51" s="5">
        <f t="shared" si="66"/>
        <v>0</v>
      </c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91"/>
    </row>
    <row r="52" spans="2:79" hidden="1">
      <c r="B52" s="98"/>
      <c r="C52" s="272"/>
      <c r="D52" s="841"/>
      <c r="E52" s="1024"/>
      <c r="F52" s="1025"/>
      <c r="G52" s="1025"/>
      <c r="H52" s="354"/>
      <c r="I52" s="355"/>
      <c r="J52" s="356">
        <v>0</v>
      </c>
      <c r="K52" s="356">
        <v>0</v>
      </c>
      <c r="L52" s="356">
        <v>0</v>
      </c>
      <c r="M52" s="356">
        <v>0</v>
      </c>
      <c r="N52" s="356">
        <f t="shared" ref="N52:U52" si="76">+M52</f>
        <v>0</v>
      </c>
      <c r="O52" s="356">
        <f t="shared" si="76"/>
        <v>0</v>
      </c>
      <c r="P52" s="356">
        <f t="shared" si="76"/>
        <v>0</v>
      </c>
      <c r="Q52" s="356">
        <f t="shared" si="76"/>
        <v>0</v>
      </c>
      <c r="R52" s="356">
        <f t="shared" si="76"/>
        <v>0</v>
      </c>
      <c r="S52" s="356">
        <f t="shared" si="76"/>
        <v>0</v>
      </c>
      <c r="T52" s="356">
        <f t="shared" si="76"/>
        <v>0</v>
      </c>
      <c r="U52" s="357">
        <f t="shared" si="76"/>
        <v>0</v>
      </c>
      <c r="V52" s="833"/>
      <c r="W52" s="91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104">
        <f t="shared" si="47"/>
        <v>0</v>
      </c>
      <c r="AU52" s="5">
        <f t="shared" si="52"/>
        <v>0</v>
      </c>
      <c r="AV52" s="5">
        <f t="shared" si="55"/>
        <v>0</v>
      </c>
      <c r="AW52" s="5">
        <f t="shared" si="56"/>
        <v>0</v>
      </c>
      <c r="AX52" s="5">
        <f t="shared" si="57"/>
        <v>0</v>
      </c>
      <c r="AY52" s="5">
        <f t="shared" si="58"/>
        <v>0</v>
      </c>
      <c r="AZ52" s="5">
        <f t="shared" si="59"/>
        <v>0</v>
      </c>
      <c r="BA52" s="5">
        <f t="shared" si="60"/>
        <v>0</v>
      </c>
      <c r="BB52" s="5">
        <f t="shared" si="61"/>
        <v>0</v>
      </c>
      <c r="BC52" s="5">
        <f t="shared" si="62"/>
        <v>0</v>
      </c>
      <c r="BD52" s="5">
        <f t="shared" si="63"/>
        <v>0</v>
      </c>
      <c r="BE52" s="5">
        <f t="shared" si="64"/>
        <v>0</v>
      </c>
      <c r="BF52" s="5">
        <f t="shared" si="65"/>
        <v>0</v>
      </c>
      <c r="BG52" s="5">
        <f t="shared" si="66"/>
        <v>0</v>
      </c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91"/>
    </row>
    <row r="53" spans="2:79" hidden="1">
      <c r="B53" s="98"/>
      <c r="C53" s="272"/>
      <c r="D53" s="841"/>
      <c r="E53" s="1024"/>
      <c r="F53" s="1025"/>
      <c r="G53" s="1025"/>
      <c r="H53" s="354"/>
      <c r="I53" s="355"/>
      <c r="J53" s="356">
        <v>0</v>
      </c>
      <c r="K53" s="356">
        <v>0</v>
      </c>
      <c r="L53" s="356">
        <v>0</v>
      </c>
      <c r="M53" s="356">
        <v>0</v>
      </c>
      <c r="N53" s="356">
        <f t="shared" ref="N53:U53" si="77">+M53</f>
        <v>0</v>
      </c>
      <c r="O53" s="356">
        <f t="shared" si="77"/>
        <v>0</v>
      </c>
      <c r="P53" s="356">
        <f t="shared" si="77"/>
        <v>0</v>
      </c>
      <c r="Q53" s="356">
        <f t="shared" si="77"/>
        <v>0</v>
      </c>
      <c r="R53" s="356">
        <f t="shared" si="77"/>
        <v>0</v>
      </c>
      <c r="S53" s="356">
        <f t="shared" si="77"/>
        <v>0</v>
      </c>
      <c r="T53" s="356">
        <f t="shared" si="77"/>
        <v>0</v>
      </c>
      <c r="U53" s="357">
        <f t="shared" si="77"/>
        <v>0</v>
      </c>
      <c r="V53" s="833"/>
      <c r="W53" s="91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104">
        <f t="shared" si="47"/>
        <v>0</v>
      </c>
      <c r="AU53" s="5">
        <f t="shared" si="52"/>
        <v>0</v>
      </c>
      <c r="AV53" s="5">
        <f t="shared" si="55"/>
        <v>0</v>
      </c>
      <c r="AW53" s="5">
        <f t="shared" si="56"/>
        <v>0</v>
      </c>
      <c r="AX53" s="5">
        <f t="shared" si="57"/>
        <v>0</v>
      </c>
      <c r="AY53" s="5">
        <f t="shared" si="58"/>
        <v>0</v>
      </c>
      <c r="AZ53" s="5">
        <f t="shared" si="59"/>
        <v>0</v>
      </c>
      <c r="BA53" s="5">
        <f t="shared" si="60"/>
        <v>0</v>
      </c>
      <c r="BB53" s="5">
        <f t="shared" si="61"/>
        <v>0</v>
      </c>
      <c r="BC53" s="5">
        <f t="shared" si="62"/>
        <v>0</v>
      </c>
      <c r="BD53" s="5">
        <f t="shared" si="63"/>
        <v>0</v>
      </c>
      <c r="BE53" s="5">
        <f t="shared" si="64"/>
        <v>0</v>
      </c>
      <c r="BF53" s="5">
        <f t="shared" si="65"/>
        <v>0</v>
      </c>
      <c r="BG53" s="5">
        <f t="shared" si="66"/>
        <v>0</v>
      </c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91"/>
    </row>
    <row r="54" spans="2:79" hidden="1">
      <c r="B54" s="98"/>
      <c r="C54" s="272"/>
      <c r="D54" s="841"/>
      <c r="E54" s="1020"/>
      <c r="F54" s="1021"/>
      <c r="G54" s="1021"/>
      <c r="H54" s="358"/>
      <c r="I54" s="359"/>
      <c r="J54" s="360">
        <v>0</v>
      </c>
      <c r="K54" s="360">
        <v>0</v>
      </c>
      <c r="L54" s="360">
        <v>0</v>
      </c>
      <c r="M54" s="360">
        <v>0</v>
      </c>
      <c r="N54" s="360">
        <f t="shared" ref="N54:U54" si="78">+M54</f>
        <v>0</v>
      </c>
      <c r="O54" s="360">
        <f t="shared" si="78"/>
        <v>0</v>
      </c>
      <c r="P54" s="360">
        <f t="shared" si="78"/>
        <v>0</v>
      </c>
      <c r="Q54" s="360">
        <f t="shared" si="78"/>
        <v>0</v>
      </c>
      <c r="R54" s="360">
        <f t="shared" si="78"/>
        <v>0</v>
      </c>
      <c r="S54" s="360">
        <f t="shared" si="78"/>
        <v>0</v>
      </c>
      <c r="T54" s="360">
        <f t="shared" si="78"/>
        <v>0</v>
      </c>
      <c r="U54" s="361">
        <f t="shared" si="78"/>
        <v>0</v>
      </c>
      <c r="V54" s="833"/>
      <c r="W54" s="91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469">
        <f t="shared" si="47"/>
        <v>0</v>
      </c>
      <c r="AU54" s="42">
        <f t="shared" si="52"/>
        <v>0</v>
      </c>
      <c r="AV54" s="42">
        <f t="shared" si="55"/>
        <v>0</v>
      </c>
      <c r="AW54" s="42">
        <f t="shared" si="56"/>
        <v>0</v>
      </c>
      <c r="AX54" s="42">
        <f t="shared" si="57"/>
        <v>0</v>
      </c>
      <c r="AY54" s="42">
        <f t="shared" si="58"/>
        <v>0</v>
      </c>
      <c r="AZ54" s="42">
        <f t="shared" si="59"/>
        <v>0</v>
      </c>
      <c r="BA54" s="42">
        <f t="shared" si="60"/>
        <v>0</v>
      </c>
      <c r="BB54" s="42">
        <f t="shared" si="61"/>
        <v>0</v>
      </c>
      <c r="BC54" s="42">
        <f t="shared" si="62"/>
        <v>0</v>
      </c>
      <c r="BD54" s="42">
        <f t="shared" si="63"/>
        <v>0</v>
      </c>
      <c r="BE54" s="42">
        <f t="shared" si="64"/>
        <v>0</v>
      </c>
      <c r="BF54" s="42">
        <f t="shared" si="65"/>
        <v>0</v>
      </c>
      <c r="BG54" s="42">
        <f t="shared" si="66"/>
        <v>0</v>
      </c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91"/>
    </row>
    <row r="55" spans="2:79">
      <c r="B55" s="98"/>
      <c r="C55" s="272"/>
      <c r="D55" s="835"/>
      <c r="E55" s="836" t="s">
        <v>406</v>
      </c>
      <c r="F55" s="837"/>
      <c r="G55" s="837"/>
      <c r="H55" s="837"/>
      <c r="I55" s="838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40"/>
      <c r="W55" s="91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91"/>
    </row>
    <row r="56" spans="2:79" ht="9.6" customHeight="1">
      <c r="B56" s="98"/>
      <c r="C56" s="874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5"/>
      <c r="R56" s="875"/>
      <c r="S56" s="875"/>
      <c r="T56" s="875"/>
      <c r="U56" s="875"/>
      <c r="V56" s="875"/>
      <c r="W56" s="87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91"/>
    </row>
    <row r="57" spans="2:79" ht="18">
      <c r="B57" s="98"/>
      <c r="C57" s="272"/>
      <c r="D57" s="282">
        <v>2</v>
      </c>
      <c r="E57" s="849" t="s">
        <v>155</v>
      </c>
      <c r="F57" s="850"/>
      <c r="G57" s="851"/>
      <c r="H57" s="850"/>
      <c r="I57" s="850"/>
      <c r="J57" s="852"/>
      <c r="K57" s="852"/>
      <c r="L57" s="852"/>
      <c r="M57" s="853"/>
      <c r="N57" s="831"/>
      <c r="O57" s="831"/>
      <c r="P57" s="831"/>
      <c r="Q57" s="831"/>
      <c r="R57" s="831"/>
      <c r="S57" s="831"/>
      <c r="T57" s="831"/>
      <c r="U57" s="831"/>
      <c r="V57" s="832"/>
      <c r="W57" s="9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466">
        <f>+D57</f>
        <v>2</v>
      </c>
      <c r="AT57" s="467" t="str">
        <f>+E57</f>
        <v xml:space="preserve">  Personal de Marketing y Ventas</v>
      </c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91"/>
    </row>
    <row r="58" spans="2:79">
      <c r="B58" s="98"/>
      <c r="C58" s="272"/>
      <c r="D58" s="841"/>
      <c r="E58" s="843"/>
      <c r="F58" s="844"/>
      <c r="G58" s="844"/>
      <c r="H58" s="844"/>
      <c r="I58" s="844"/>
      <c r="J58" s="1008" t="s">
        <v>422</v>
      </c>
      <c r="K58" s="1009"/>
      <c r="L58" s="1009"/>
      <c r="M58" s="1009"/>
      <c r="N58" s="1010"/>
      <c r="O58" s="1010"/>
      <c r="P58" s="1010"/>
      <c r="Q58" s="1010"/>
      <c r="R58" s="1010"/>
      <c r="S58" s="1010"/>
      <c r="T58" s="1010"/>
      <c r="U58" s="1011"/>
      <c r="V58" s="833"/>
      <c r="W58" s="91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91"/>
    </row>
    <row r="59" spans="2:79">
      <c r="B59" s="98"/>
      <c r="C59" s="272"/>
      <c r="D59" s="841"/>
      <c r="E59" s="1012" t="s">
        <v>144</v>
      </c>
      <c r="F59" s="1012"/>
      <c r="G59" s="1012"/>
      <c r="H59" s="346" t="s">
        <v>145</v>
      </c>
      <c r="I59" s="345" t="s">
        <v>146</v>
      </c>
      <c r="J59" s="347" t="str">
        <f t="shared" ref="J59:U59" si="79">J37</f>
        <v>Enero</v>
      </c>
      <c r="K59" s="347" t="str">
        <f t="shared" si="79"/>
        <v>Febrero</v>
      </c>
      <c r="L59" s="347" t="str">
        <f t="shared" si="79"/>
        <v>Marzo</v>
      </c>
      <c r="M59" s="347" t="str">
        <f t="shared" si="79"/>
        <v>Abril</v>
      </c>
      <c r="N59" s="347" t="str">
        <f t="shared" si="79"/>
        <v>Mayo</v>
      </c>
      <c r="O59" s="347" t="str">
        <f t="shared" si="79"/>
        <v>Junio</v>
      </c>
      <c r="P59" s="347" t="str">
        <f t="shared" si="79"/>
        <v>Julio</v>
      </c>
      <c r="Q59" s="347" t="str">
        <f t="shared" si="79"/>
        <v>Agosto</v>
      </c>
      <c r="R59" s="347" t="str">
        <f t="shared" si="79"/>
        <v>Septiembre</v>
      </c>
      <c r="S59" s="347" t="str">
        <f t="shared" si="79"/>
        <v>Octubre</v>
      </c>
      <c r="T59" s="347" t="str">
        <f t="shared" si="79"/>
        <v>Noviembre</v>
      </c>
      <c r="U59" s="347" t="str">
        <f t="shared" si="79"/>
        <v>Diciembre</v>
      </c>
      <c r="V59" s="833"/>
      <c r="W59" s="9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470" t="s">
        <v>11</v>
      </c>
      <c r="AU59" s="5">
        <f>+AU61+AU68+AU87</f>
        <v>67980</v>
      </c>
      <c r="AV59" s="5">
        <f t="shared" ref="AV59:BG59" si="80">+AV61+AV68+AV87</f>
        <v>5665</v>
      </c>
      <c r="AW59" s="5">
        <f t="shared" si="80"/>
        <v>5665</v>
      </c>
      <c r="AX59" s="5">
        <f t="shared" si="80"/>
        <v>5665</v>
      </c>
      <c r="AY59" s="5">
        <f t="shared" si="80"/>
        <v>5665</v>
      </c>
      <c r="AZ59" s="5">
        <f t="shared" si="80"/>
        <v>5665</v>
      </c>
      <c r="BA59" s="5">
        <f t="shared" si="80"/>
        <v>5665</v>
      </c>
      <c r="BB59" s="5">
        <f t="shared" si="80"/>
        <v>5665</v>
      </c>
      <c r="BC59" s="5">
        <f t="shared" si="80"/>
        <v>5665</v>
      </c>
      <c r="BD59" s="5">
        <f t="shared" si="80"/>
        <v>5665</v>
      </c>
      <c r="BE59" s="5">
        <f t="shared" si="80"/>
        <v>5665</v>
      </c>
      <c r="BF59" s="5">
        <f t="shared" si="80"/>
        <v>5665</v>
      </c>
      <c r="BG59" s="5">
        <f t="shared" si="80"/>
        <v>5665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91"/>
    </row>
    <row r="60" spans="2:79" hidden="1">
      <c r="B60" s="98"/>
      <c r="C60" s="272"/>
      <c r="D60" s="841"/>
      <c r="E60" s="1045"/>
      <c r="F60" s="1046"/>
      <c r="G60" s="1046"/>
      <c r="H60" s="1046"/>
      <c r="I60" s="1046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1"/>
      <c r="V60" s="833"/>
      <c r="W60" s="91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 t="str">
        <f t="shared" ref="AV60:BG60" si="81">+J59</f>
        <v>Enero</v>
      </c>
      <c r="AW60" s="5" t="str">
        <f t="shared" si="81"/>
        <v>Febrero</v>
      </c>
      <c r="AX60" s="5" t="str">
        <f t="shared" si="81"/>
        <v>Marzo</v>
      </c>
      <c r="AY60" s="5" t="str">
        <f t="shared" si="81"/>
        <v>Abril</v>
      </c>
      <c r="AZ60" s="5" t="str">
        <f t="shared" si="81"/>
        <v>Mayo</v>
      </c>
      <c r="BA60" s="5" t="str">
        <f t="shared" si="81"/>
        <v>Junio</v>
      </c>
      <c r="BB60" s="5" t="str">
        <f t="shared" si="81"/>
        <v>Julio</v>
      </c>
      <c r="BC60" s="5" t="str">
        <f t="shared" si="81"/>
        <v>Agosto</v>
      </c>
      <c r="BD60" s="5" t="str">
        <f t="shared" si="81"/>
        <v>Septiembre</v>
      </c>
      <c r="BE60" s="5" t="str">
        <f t="shared" si="81"/>
        <v>Octubre</v>
      </c>
      <c r="BF60" s="5" t="str">
        <f t="shared" si="81"/>
        <v>Noviembre</v>
      </c>
      <c r="BG60" s="5" t="str">
        <f t="shared" si="81"/>
        <v>Diciembre</v>
      </c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91"/>
    </row>
    <row r="61" spans="2:79">
      <c r="B61" s="98"/>
      <c r="C61" s="272"/>
      <c r="D61" s="841"/>
      <c r="E61" s="1013" t="s">
        <v>147</v>
      </c>
      <c r="F61" s="1014"/>
      <c r="G61" s="1014"/>
      <c r="H61" s="1022"/>
      <c r="I61" s="1023"/>
      <c r="J61" s="348">
        <f>SUM(J62:J66)</f>
        <v>1</v>
      </c>
      <c r="K61" s="348">
        <f t="shared" ref="K61:U61" si="82">SUM(K62:K66)</f>
        <v>1</v>
      </c>
      <c r="L61" s="348">
        <f t="shared" si="82"/>
        <v>1</v>
      </c>
      <c r="M61" s="348">
        <f t="shared" si="82"/>
        <v>1</v>
      </c>
      <c r="N61" s="348">
        <f t="shared" si="82"/>
        <v>1</v>
      </c>
      <c r="O61" s="348">
        <f t="shared" si="82"/>
        <v>1</v>
      </c>
      <c r="P61" s="348">
        <f t="shared" si="82"/>
        <v>1</v>
      </c>
      <c r="Q61" s="348">
        <f t="shared" si="82"/>
        <v>1</v>
      </c>
      <c r="R61" s="348">
        <f t="shared" si="82"/>
        <v>1</v>
      </c>
      <c r="S61" s="348">
        <f t="shared" si="82"/>
        <v>1</v>
      </c>
      <c r="T61" s="348">
        <f t="shared" si="82"/>
        <v>1</v>
      </c>
      <c r="U61" s="349">
        <f t="shared" si="82"/>
        <v>1</v>
      </c>
      <c r="V61" s="833"/>
      <c r="W61" s="91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4" t="str">
        <f t="shared" ref="AT61:AT66" si="83">+E61</f>
        <v>Dirección</v>
      </c>
      <c r="AU61" s="5">
        <f>SUM(AV61:BG61)</f>
        <v>28800</v>
      </c>
      <c r="AV61" s="5">
        <f t="shared" ref="AV61:BG61" si="84">SUM(AV62:AV66)</f>
        <v>2400</v>
      </c>
      <c r="AW61" s="5">
        <f t="shared" si="84"/>
        <v>2400</v>
      </c>
      <c r="AX61" s="5">
        <f t="shared" si="84"/>
        <v>2400</v>
      </c>
      <c r="AY61" s="5">
        <f t="shared" si="84"/>
        <v>2400</v>
      </c>
      <c r="AZ61" s="5">
        <f t="shared" si="84"/>
        <v>2400</v>
      </c>
      <c r="BA61" s="5">
        <f t="shared" si="84"/>
        <v>2400</v>
      </c>
      <c r="BB61" s="5">
        <f t="shared" si="84"/>
        <v>2400</v>
      </c>
      <c r="BC61" s="5">
        <f t="shared" si="84"/>
        <v>2400</v>
      </c>
      <c r="BD61" s="5">
        <f t="shared" si="84"/>
        <v>2400</v>
      </c>
      <c r="BE61" s="5">
        <f t="shared" si="84"/>
        <v>2400</v>
      </c>
      <c r="BF61" s="5">
        <f t="shared" si="84"/>
        <v>2400</v>
      </c>
      <c r="BG61" s="5">
        <f t="shared" si="84"/>
        <v>2400</v>
      </c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91"/>
    </row>
    <row r="62" spans="2:79">
      <c r="B62" s="98"/>
      <c r="C62" s="272"/>
      <c r="D62" s="841"/>
      <c r="E62" s="1005" t="s">
        <v>311</v>
      </c>
      <c r="F62" s="1006"/>
      <c r="G62" s="1007"/>
      <c r="H62" s="350">
        <v>2000</v>
      </c>
      <c r="I62" s="351">
        <v>0.2</v>
      </c>
      <c r="J62" s="352">
        <v>1</v>
      </c>
      <c r="K62" s="352">
        <f t="shared" ref="K62:U62" si="85">+J62</f>
        <v>1</v>
      </c>
      <c r="L62" s="352">
        <f t="shared" si="85"/>
        <v>1</v>
      </c>
      <c r="M62" s="352">
        <f t="shared" si="85"/>
        <v>1</v>
      </c>
      <c r="N62" s="352">
        <f t="shared" si="85"/>
        <v>1</v>
      </c>
      <c r="O62" s="352">
        <f t="shared" si="85"/>
        <v>1</v>
      </c>
      <c r="P62" s="352">
        <f t="shared" si="85"/>
        <v>1</v>
      </c>
      <c r="Q62" s="352">
        <f t="shared" si="85"/>
        <v>1</v>
      </c>
      <c r="R62" s="352">
        <f t="shared" si="85"/>
        <v>1</v>
      </c>
      <c r="S62" s="352">
        <f t="shared" si="85"/>
        <v>1</v>
      </c>
      <c r="T62" s="352">
        <f t="shared" si="85"/>
        <v>1</v>
      </c>
      <c r="U62" s="353">
        <f t="shared" si="85"/>
        <v>1</v>
      </c>
      <c r="V62" s="833"/>
      <c r="W62" s="91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04" t="str">
        <f t="shared" si="83"/>
        <v>Director Comercial</v>
      </c>
      <c r="AU62" s="5">
        <f>+(H62*I62)+H62</f>
        <v>2400</v>
      </c>
      <c r="AV62" s="5">
        <f t="shared" ref="AV62:BG66" si="86">+$AU62*J62</f>
        <v>2400</v>
      </c>
      <c r="AW62" s="5">
        <f t="shared" si="86"/>
        <v>2400</v>
      </c>
      <c r="AX62" s="5">
        <f t="shared" si="86"/>
        <v>2400</v>
      </c>
      <c r="AY62" s="5">
        <f t="shared" si="86"/>
        <v>2400</v>
      </c>
      <c r="AZ62" s="5">
        <f t="shared" si="86"/>
        <v>2400</v>
      </c>
      <c r="BA62" s="5">
        <f t="shared" si="86"/>
        <v>2400</v>
      </c>
      <c r="BB62" s="5">
        <f t="shared" si="86"/>
        <v>2400</v>
      </c>
      <c r="BC62" s="5">
        <f t="shared" si="86"/>
        <v>2400</v>
      </c>
      <c r="BD62" s="5">
        <f t="shared" si="86"/>
        <v>2400</v>
      </c>
      <c r="BE62" s="5">
        <f t="shared" si="86"/>
        <v>2400</v>
      </c>
      <c r="BF62" s="5">
        <f t="shared" si="86"/>
        <v>2400</v>
      </c>
      <c r="BG62" s="5">
        <f t="shared" si="86"/>
        <v>2400</v>
      </c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91"/>
    </row>
    <row r="63" spans="2:79">
      <c r="B63" s="98"/>
      <c r="C63" s="272"/>
      <c r="D63" s="841"/>
      <c r="E63" s="1033" t="s">
        <v>149</v>
      </c>
      <c r="F63" s="1034"/>
      <c r="G63" s="1035"/>
      <c r="H63" s="354"/>
      <c r="I63" s="355"/>
      <c r="J63" s="356">
        <v>0</v>
      </c>
      <c r="K63" s="356">
        <f t="shared" ref="K63:U63" si="87">+J63</f>
        <v>0</v>
      </c>
      <c r="L63" s="356">
        <f t="shared" si="87"/>
        <v>0</v>
      </c>
      <c r="M63" s="356">
        <f t="shared" si="87"/>
        <v>0</v>
      </c>
      <c r="N63" s="356">
        <f t="shared" si="87"/>
        <v>0</v>
      </c>
      <c r="O63" s="356">
        <f t="shared" si="87"/>
        <v>0</v>
      </c>
      <c r="P63" s="356">
        <f t="shared" si="87"/>
        <v>0</v>
      </c>
      <c r="Q63" s="356">
        <f t="shared" si="87"/>
        <v>0</v>
      </c>
      <c r="R63" s="356">
        <f t="shared" si="87"/>
        <v>0</v>
      </c>
      <c r="S63" s="356">
        <f t="shared" si="87"/>
        <v>0</v>
      </c>
      <c r="T63" s="356">
        <f t="shared" si="87"/>
        <v>0</v>
      </c>
      <c r="U63" s="357">
        <f t="shared" si="87"/>
        <v>0</v>
      </c>
      <c r="V63" s="833"/>
      <c r="W63" s="91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04" t="str">
        <f t="shared" si="83"/>
        <v>Otros Directivos</v>
      </c>
      <c r="AU63" s="5">
        <f>+(H63*I63)+H63</f>
        <v>0</v>
      </c>
      <c r="AV63" s="5">
        <f t="shared" si="86"/>
        <v>0</v>
      </c>
      <c r="AW63" s="5">
        <f t="shared" si="86"/>
        <v>0</v>
      </c>
      <c r="AX63" s="5">
        <f t="shared" si="86"/>
        <v>0</v>
      </c>
      <c r="AY63" s="5">
        <f t="shared" si="86"/>
        <v>0</v>
      </c>
      <c r="AZ63" s="5">
        <f t="shared" si="86"/>
        <v>0</v>
      </c>
      <c r="BA63" s="5">
        <f t="shared" si="86"/>
        <v>0</v>
      </c>
      <c r="BB63" s="5">
        <f t="shared" si="86"/>
        <v>0</v>
      </c>
      <c r="BC63" s="5">
        <f t="shared" si="86"/>
        <v>0</v>
      </c>
      <c r="BD63" s="5">
        <f t="shared" si="86"/>
        <v>0</v>
      </c>
      <c r="BE63" s="5">
        <f t="shared" si="86"/>
        <v>0</v>
      </c>
      <c r="BF63" s="5">
        <f t="shared" si="86"/>
        <v>0</v>
      </c>
      <c r="BG63" s="5">
        <f t="shared" si="86"/>
        <v>0</v>
      </c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91"/>
    </row>
    <row r="64" spans="2:79">
      <c r="B64" s="98"/>
      <c r="C64" s="272"/>
      <c r="D64" s="841"/>
      <c r="E64" s="1033"/>
      <c r="F64" s="1034"/>
      <c r="G64" s="1035"/>
      <c r="H64" s="354"/>
      <c r="I64" s="355"/>
      <c r="J64" s="356">
        <v>0</v>
      </c>
      <c r="K64" s="356">
        <f t="shared" ref="K64:U64" si="88">+J64</f>
        <v>0</v>
      </c>
      <c r="L64" s="356">
        <f t="shared" si="88"/>
        <v>0</v>
      </c>
      <c r="M64" s="356">
        <f t="shared" si="88"/>
        <v>0</v>
      </c>
      <c r="N64" s="356">
        <f t="shared" si="88"/>
        <v>0</v>
      </c>
      <c r="O64" s="356">
        <f t="shared" si="88"/>
        <v>0</v>
      </c>
      <c r="P64" s="356">
        <f t="shared" si="88"/>
        <v>0</v>
      </c>
      <c r="Q64" s="356">
        <f t="shared" si="88"/>
        <v>0</v>
      </c>
      <c r="R64" s="356">
        <f t="shared" si="88"/>
        <v>0</v>
      </c>
      <c r="S64" s="356">
        <f t="shared" si="88"/>
        <v>0</v>
      </c>
      <c r="T64" s="356">
        <f t="shared" si="88"/>
        <v>0</v>
      </c>
      <c r="U64" s="357">
        <f t="shared" si="88"/>
        <v>0</v>
      </c>
      <c r="V64" s="833"/>
      <c r="W64" s="91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04">
        <f t="shared" si="83"/>
        <v>0</v>
      </c>
      <c r="AU64" s="5">
        <f>+(H64*I64)+H64</f>
        <v>0</v>
      </c>
      <c r="AV64" s="5">
        <f t="shared" si="86"/>
        <v>0</v>
      </c>
      <c r="AW64" s="5">
        <f t="shared" si="86"/>
        <v>0</v>
      </c>
      <c r="AX64" s="5">
        <f t="shared" si="86"/>
        <v>0</v>
      </c>
      <c r="AY64" s="5">
        <f t="shared" si="86"/>
        <v>0</v>
      </c>
      <c r="AZ64" s="5">
        <f t="shared" si="86"/>
        <v>0</v>
      </c>
      <c r="BA64" s="5">
        <f t="shared" si="86"/>
        <v>0</v>
      </c>
      <c r="BB64" s="5">
        <f t="shared" si="86"/>
        <v>0</v>
      </c>
      <c r="BC64" s="5">
        <f t="shared" si="86"/>
        <v>0</v>
      </c>
      <c r="BD64" s="5">
        <f t="shared" si="86"/>
        <v>0</v>
      </c>
      <c r="BE64" s="5">
        <f t="shared" si="86"/>
        <v>0</v>
      </c>
      <c r="BF64" s="5">
        <f t="shared" si="86"/>
        <v>0</v>
      </c>
      <c r="BG64" s="5">
        <f t="shared" si="86"/>
        <v>0</v>
      </c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91"/>
    </row>
    <row r="65" spans="2:79">
      <c r="B65" s="98"/>
      <c r="C65" s="272"/>
      <c r="D65" s="841"/>
      <c r="E65" s="1033"/>
      <c r="F65" s="1034"/>
      <c r="G65" s="1035"/>
      <c r="H65" s="354"/>
      <c r="I65" s="355"/>
      <c r="J65" s="356">
        <v>0</v>
      </c>
      <c r="K65" s="356">
        <f t="shared" ref="K65:U65" si="89">+J65</f>
        <v>0</v>
      </c>
      <c r="L65" s="356">
        <f t="shared" si="89"/>
        <v>0</v>
      </c>
      <c r="M65" s="356">
        <f t="shared" si="89"/>
        <v>0</v>
      </c>
      <c r="N65" s="356">
        <f t="shared" si="89"/>
        <v>0</v>
      </c>
      <c r="O65" s="356">
        <f t="shared" si="89"/>
        <v>0</v>
      </c>
      <c r="P65" s="356">
        <f t="shared" si="89"/>
        <v>0</v>
      </c>
      <c r="Q65" s="356">
        <f t="shared" si="89"/>
        <v>0</v>
      </c>
      <c r="R65" s="356">
        <f t="shared" si="89"/>
        <v>0</v>
      </c>
      <c r="S65" s="356">
        <f t="shared" si="89"/>
        <v>0</v>
      </c>
      <c r="T65" s="356">
        <f t="shared" si="89"/>
        <v>0</v>
      </c>
      <c r="U65" s="357">
        <f t="shared" si="89"/>
        <v>0</v>
      </c>
      <c r="V65" s="833"/>
      <c r="W65" s="91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04">
        <f t="shared" si="83"/>
        <v>0</v>
      </c>
      <c r="AU65" s="5">
        <f>+(H65*I65)+H65</f>
        <v>0</v>
      </c>
      <c r="AV65" s="5">
        <f t="shared" si="86"/>
        <v>0</v>
      </c>
      <c r="AW65" s="5">
        <f t="shared" si="86"/>
        <v>0</v>
      </c>
      <c r="AX65" s="5">
        <f t="shared" si="86"/>
        <v>0</v>
      </c>
      <c r="AY65" s="5">
        <f t="shared" si="86"/>
        <v>0</v>
      </c>
      <c r="AZ65" s="5">
        <f t="shared" si="86"/>
        <v>0</v>
      </c>
      <c r="BA65" s="5">
        <f t="shared" si="86"/>
        <v>0</v>
      </c>
      <c r="BB65" s="5">
        <f t="shared" si="86"/>
        <v>0</v>
      </c>
      <c r="BC65" s="5">
        <f t="shared" si="86"/>
        <v>0</v>
      </c>
      <c r="BD65" s="5">
        <f t="shared" si="86"/>
        <v>0</v>
      </c>
      <c r="BE65" s="5">
        <f t="shared" si="86"/>
        <v>0</v>
      </c>
      <c r="BF65" s="5">
        <f t="shared" si="86"/>
        <v>0</v>
      </c>
      <c r="BG65" s="5">
        <f t="shared" si="86"/>
        <v>0</v>
      </c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91"/>
    </row>
    <row r="66" spans="2:79">
      <c r="B66" s="98"/>
      <c r="C66" s="272"/>
      <c r="D66" s="841"/>
      <c r="E66" s="1026"/>
      <c r="F66" s="1027"/>
      <c r="G66" s="1028"/>
      <c r="H66" s="358"/>
      <c r="I66" s="359"/>
      <c r="J66" s="360">
        <v>0</v>
      </c>
      <c r="K66" s="360">
        <f t="shared" ref="K66:U66" si="90">+J66</f>
        <v>0</v>
      </c>
      <c r="L66" s="360">
        <f t="shared" si="90"/>
        <v>0</v>
      </c>
      <c r="M66" s="360">
        <f t="shared" si="90"/>
        <v>0</v>
      </c>
      <c r="N66" s="360">
        <f t="shared" si="90"/>
        <v>0</v>
      </c>
      <c r="O66" s="360">
        <f t="shared" si="90"/>
        <v>0</v>
      </c>
      <c r="P66" s="360">
        <f t="shared" si="90"/>
        <v>0</v>
      </c>
      <c r="Q66" s="360">
        <f t="shared" si="90"/>
        <v>0</v>
      </c>
      <c r="R66" s="360">
        <f t="shared" si="90"/>
        <v>0</v>
      </c>
      <c r="S66" s="360">
        <f t="shared" si="90"/>
        <v>0</v>
      </c>
      <c r="T66" s="360">
        <f t="shared" si="90"/>
        <v>0</v>
      </c>
      <c r="U66" s="361">
        <f t="shared" si="90"/>
        <v>0</v>
      </c>
      <c r="V66" s="833"/>
      <c r="W66" s="91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104">
        <f t="shared" si="83"/>
        <v>0</v>
      </c>
      <c r="AU66" s="5">
        <f>+(H66*I66)+H66</f>
        <v>0</v>
      </c>
      <c r="AV66" s="5">
        <f t="shared" si="86"/>
        <v>0</v>
      </c>
      <c r="AW66" s="5">
        <f t="shared" si="86"/>
        <v>0</v>
      </c>
      <c r="AX66" s="5">
        <f t="shared" si="86"/>
        <v>0</v>
      </c>
      <c r="AY66" s="5">
        <f t="shared" si="86"/>
        <v>0</v>
      </c>
      <c r="AZ66" s="5">
        <f t="shared" si="86"/>
        <v>0</v>
      </c>
      <c r="BA66" s="5">
        <f t="shared" si="86"/>
        <v>0</v>
      </c>
      <c r="BB66" s="5">
        <f t="shared" si="86"/>
        <v>0</v>
      </c>
      <c r="BC66" s="5">
        <f t="shared" si="86"/>
        <v>0</v>
      </c>
      <c r="BD66" s="5">
        <f t="shared" si="86"/>
        <v>0</v>
      </c>
      <c r="BE66" s="5">
        <f t="shared" si="86"/>
        <v>0</v>
      </c>
      <c r="BF66" s="5">
        <f t="shared" si="86"/>
        <v>0</v>
      </c>
      <c r="BG66" s="5">
        <f t="shared" si="86"/>
        <v>0</v>
      </c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91"/>
    </row>
    <row r="67" spans="2:79">
      <c r="B67" s="98"/>
      <c r="C67" s="272"/>
      <c r="D67" s="841"/>
      <c r="E67" s="1012" t="str">
        <f t="shared" ref="E67:U67" si="91">E59</f>
        <v>Empleo o puesto de trabajo</v>
      </c>
      <c r="F67" s="1012"/>
      <c r="G67" s="1012"/>
      <c r="H67" s="346" t="str">
        <f t="shared" si="91"/>
        <v>Salario Mes</v>
      </c>
      <c r="I67" s="345" t="str">
        <f t="shared" si="91"/>
        <v>%SCE</v>
      </c>
      <c r="J67" s="347" t="str">
        <f t="shared" si="91"/>
        <v>Enero</v>
      </c>
      <c r="K67" s="347" t="str">
        <f t="shared" si="91"/>
        <v>Febrero</v>
      </c>
      <c r="L67" s="347" t="str">
        <f t="shared" si="91"/>
        <v>Marzo</v>
      </c>
      <c r="M67" s="347" t="str">
        <f t="shared" si="91"/>
        <v>Abril</v>
      </c>
      <c r="N67" s="347" t="str">
        <f t="shared" si="91"/>
        <v>Mayo</v>
      </c>
      <c r="O67" s="347" t="str">
        <f t="shared" si="91"/>
        <v>Junio</v>
      </c>
      <c r="P67" s="347" t="str">
        <f t="shared" si="91"/>
        <v>Julio</v>
      </c>
      <c r="Q67" s="347" t="str">
        <f t="shared" si="91"/>
        <v>Agosto</v>
      </c>
      <c r="R67" s="347" t="str">
        <f t="shared" si="91"/>
        <v>Septiembre</v>
      </c>
      <c r="S67" s="347" t="str">
        <f t="shared" si="91"/>
        <v>Octubre</v>
      </c>
      <c r="T67" s="347" t="str">
        <f t="shared" si="91"/>
        <v>Noviembre</v>
      </c>
      <c r="U67" s="347" t="str">
        <f t="shared" si="91"/>
        <v>Diciembre</v>
      </c>
      <c r="V67" s="833"/>
      <c r="W67" s="91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91"/>
    </row>
    <row r="68" spans="2:79">
      <c r="B68" s="98"/>
      <c r="C68" s="272"/>
      <c r="D68" s="841"/>
      <c r="E68" s="1013" t="s">
        <v>150</v>
      </c>
      <c r="F68" s="1014"/>
      <c r="G68" s="1014"/>
      <c r="H68" s="1022"/>
      <c r="I68" s="1023"/>
      <c r="J68" s="348">
        <f>SUM(J69:J84)</f>
        <v>2</v>
      </c>
      <c r="K68" s="348">
        <f t="shared" ref="K68:U68" si="92">SUM(K69:K84)</f>
        <v>2</v>
      </c>
      <c r="L68" s="348">
        <f t="shared" si="92"/>
        <v>2</v>
      </c>
      <c r="M68" s="348">
        <f t="shared" si="92"/>
        <v>2</v>
      </c>
      <c r="N68" s="348">
        <f t="shared" si="92"/>
        <v>2</v>
      </c>
      <c r="O68" s="348">
        <f t="shared" si="92"/>
        <v>2</v>
      </c>
      <c r="P68" s="348">
        <f t="shared" si="92"/>
        <v>2</v>
      </c>
      <c r="Q68" s="348">
        <f t="shared" si="92"/>
        <v>2</v>
      </c>
      <c r="R68" s="348">
        <f t="shared" si="92"/>
        <v>2</v>
      </c>
      <c r="S68" s="348">
        <f t="shared" si="92"/>
        <v>2</v>
      </c>
      <c r="T68" s="348">
        <f t="shared" si="92"/>
        <v>2</v>
      </c>
      <c r="U68" s="349">
        <f t="shared" si="92"/>
        <v>2</v>
      </c>
      <c r="V68" s="833"/>
      <c r="W68" s="91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4" t="str">
        <f>+E68</f>
        <v>Personal Fijo</v>
      </c>
      <c r="AU68" s="5">
        <f>SUM(AV68:BG68)</f>
        <v>31200</v>
      </c>
      <c r="AV68" s="5">
        <f t="shared" ref="AV68:BG68" si="93">SUM(AV69:AV84)</f>
        <v>2600</v>
      </c>
      <c r="AW68" s="5">
        <f t="shared" si="93"/>
        <v>2600</v>
      </c>
      <c r="AX68" s="5">
        <f t="shared" si="93"/>
        <v>2600</v>
      </c>
      <c r="AY68" s="5">
        <f t="shared" si="93"/>
        <v>2600</v>
      </c>
      <c r="AZ68" s="5">
        <f t="shared" si="93"/>
        <v>2600</v>
      </c>
      <c r="BA68" s="5">
        <f t="shared" si="93"/>
        <v>2600</v>
      </c>
      <c r="BB68" s="5">
        <f t="shared" si="93"/>
        <v>2600</v>
      </c>
      <c r="BC68" s="5">
        <f t="shared" si="93"/>
        <v>2600</v>
      </c>
      <c r="BD68" s="5">
        <f t="shared" si="93"/>
        <v>2600</v>
      </c>
      <c r="BE68" s="5">
        <f t="shared" si="93"/>
        <v>2600</v>
      </c>
      <c r="BF68" s="5">
        <f t="shared" si="93"/>
        <v>2600</v>
      </c>
      <c r="BG68" s="5">
        <f t="shared" si="93"/>
        <v>2600</v>
      </c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91"/>
    </row>
    <row r="69" spans="2:79">
      <c r="B69" s="98"/>
      <c r="C69" s="272"/>
      <c r="D69" s="841"/>
      <c r="E69" s="1005" t="s">
        <v>312</v>
      </c>
      <c r="F69" s="1006"/>
      <c r="G69" s="1007"/>
      <c r="H69" s="350">
        <v>1000</v>
      </c>
      <c r="I69" s="351">
        <v>0.3</v>
      </c>
      <c r="J69" s="352">
        <v>2</v>
      </c>
      <c r="K69" s="352">
        <f>+J69</f>
        <v>2</v>
      </c>
      <c r="L69" s="352">
        <f t="shared" ref="L69:U69" si="94">+K69</f>
        <v>2</v>
      </c>
      <c r="M69" s="352">
        <f t="shared" si="94"/>
        <v>2</v>
      </c>
      <c r="N69" s="352">
        <f t="shared" si="94"/>
        <v>2</v>
      </c>
      <c r="O69" s="352">
        <f t="shared" si="94"/>
        <v>2</v>
      </c>
      <c r="P69" s="352">
        <f t="shared" si="94"/>
        <v>2</v>
      </c>
      <c r="Q69" s="352">
        <f t="shared" si="94"/>
        <v>2</v>
      </c>
      <c r="R69" s="352">
        <f t="shared" si="94"/>
        <v>2</v>
      </c>
      <c r="S69" s="352">
        <f t="shared" si="94"/>
        <v>2</v>
      </c>
      <c r="T69" s="352">
        <f t="shared" si="94"/>
        <v>2</v>
      </c>
      <c r="U69" s="353">
        <f t="shared" si="94"/>
        <v>2</v>
      </c>
      <c r="V69" s="833"/>
      <c r="W69" s="91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04" t="str">
        <f t="shared" ref="AT69:AT84" si="95">+E69</f>
        <v>vendedores</v>
      </c>
      <c r="AU69" s="5">
        <f>+(H69*I69)+H69</f>
        <v>1300</v>
      </c>
      <c r="AV69" s="5">
        <f t="shared" ref="AV69:AV84" si="96">+$AU69*J69</f>
        <v>2600</v>
      </c>
      <c r="AW69" s="5">
        <f t="shared" ref="AW69:AW84" si="97">+$AU69*K69</f>
        <v>2600</v>
      </c>
      <c r="AX69" s="5">
        <f t="shared" ref="AX69:AX84" si="98">+$AU69*L69</f>
        <v>2600</v>
      </c>
      <c r="AY69" s="5">
        <f t="shared" ref="AY69:AY84" si="99">+$AU69*M69</f>
        <v>2600</v>
      </c>
      <c r="AZ69" s="5">
        <f t="shared" ref="AZ69:AZ84" si="100">+$AU69*N69</f>
        <v>2600</v>
      </c>
      <c r="BA69" s="5">
        <f t="shared" ref="BA69:BA84" si="101">+$AU69*O69</f>
        <v>2600</v>
      </c>
      <c r="BB69" s="5">
        <f t="shared" ref="BB69:BB84" si="102">+$AU69*P69</f>
        <v>2600</v>
      </c>
      <c r="BC69" s="5">
        <f t="shared" ref="BC69:BC84" si="103">+$AU69*Q69</f>
        <v>2600</v>
      </c>
      <c r="BD69" s="5">
        <f t="shared" ref="BD69:BD84" si="104">+$AU69*R69</f>
        <v>2600</v>
      </c>
      <c r="BE69" s="5">
        <f t="shared" ref="BE69:BE84" si="105">+$AU69*S69</f>
        <v>2600</v>
      </c>
      <c r="BF69" s="5">
        <f t="shared" ref="BF69:BF84" si="106">+$AU69*T69</f>
        <v>2600</v>
      </c>
      <c r="BG69" s="5">
        <f t="shared" ref="BG69:BG84" si="107">+$AU69*U69</f>
        <v>2600</v>
      </c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91"/>
    </row>
    <row r="70" spans="2:79">
      <c r="B70" s="98"/>
      <c r="C70" s="272"/>
      <c r="D70" s="841"/>
      <c r="E70" s="1033"/>
      <c r="F70" s="1034"/>
      <c r="G70" s="1035"/>
      <c r="H70" s="354"/>
      <c r="I70" s="355"/>
      <c r="J70" s="356">
        <v>0</v>
      </c>
      <c r="K70" s="356">
        <f t="shared" ref="K70:U70" si="108">+J70</f>
        <v>0</v>
      </c>
      <c r="L70" s="356">
        <f t="shared" si="108"/>
        <v>0</v>
      </c>
      <c r="M70" s="356">
        <f t="shared" si="108"/>
        <v>0</v>
      </c>
      <c r="N70" s="356">
        <f t="shared" si="108"/>
        <v>0</v>
      </c>
      <c r="O70" s="356">
        <f t="shared" si="108"/>
        <v>0</v>
      </c>
      <c r="P70" s="356">
        <f t="shared" si="108"/>
        <v>0</v>
      </c>
      <c r="Q70" s="356">
        <f t="shared" si="108"/>
        <v>0</v>
      </c>
      <c r="R70" s="356">
        <f t="shared" si="108"/>
        <v>0</v>
      </c>
      <c r="S70" s="356">
        <f t="shared" si="108"/>
        <v>0</v>
      </c>
      <c r="T70" s="356">
        <f t="shared" si="108"/>
        <v>0</v>
      </c>
      <c r="U70" s="357">
        <f t="shared" si="108"/>
        <v>0</v>
      </c>
      <c r="V70" s="833"/>
      <c r="W70" s="91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104">
        <f t="shared" si="95"/>
        <v>0</v>
      </c>
      <c r="AU70" s="5">
        <f t="shared" ref="AU70:AU84" si="109">+(H70*I70)+H70</f>
        <v>0</v>
      </c>
      <c r="AV70" s="5">
        <f t="shared" si="96"/>
        <v>0</v>
      </c>
      <c r="AW70" s="5">
        <f t="shared" si="97"/>
        <v>0</v>
      </c>
      <c r="AX70" s="5">
        <f t="shared" si="98"/>
        <v>0</v>
      </c>
      <c r="AY70" s="5">
        <f t="shared" si="99"/>
        <v>0</v>
      </c>
      <c r="AZ70" s="5">
        <f t="shared" si="100"/>
        <v>0</v>
      </c>
      <c r="BA70" s="5">
        <f t="shared" si="101"/>
        <v>0</v>
      </c>
      <c r="BB70" s="5">
        <f t="shared" si="102"/>
        <v>0</v>
      </c>
      <c r="BC70" s="5">
        <f t="shared" si="103"/>
        <v>0</v>
      </c>
      <c r="BD70" s="5">
        <f t="shared" si="104"/>
        <v>0</v>
      </c>
      <c r="BE70" s="5">
        <f t="shared" si="105"/>
        <v>0</v>
      </c>
      <c r="BF70" s="5">
        <f t="shared" si="106"/>
        <v>0</v>
      </c>
      <c r="BG70" s="5">
        <f t="shared" si="107"/>
        <v>0</v>
      </c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91"/>
    </row>
    <row r="71" spans="2:79">
      <c r="B71" s="98"/>
      <c r="C71" s="272"/>
      <c r="D71" s="841"/>
      <c r="E71" s="1033"/>
      <c r="F71" s="1034"/>
      <c r="G71" s="1035"/>
      <c r="H71" s="354"/>
      <c r="I71" s="355"/>
      <c r="J71" s="356">
        <v>0</v>
      </c>
      <c r="K71" s="356">
        <f t="shared" ref="K71:U71" si="110">+J71</f>
        <v>0</v>
      </c>
      <c r="L71" s="356">
        <f t="shared" si="110"/>
        <v>0</v>
      </c>
      <c r="M71" s="356">
        <f t="shared" si="110"/>
        <v>0</v>
      </c>
      <c r="N71" s="356">
        <f t="shared" si="110"/>
        <v>0</v>
      </c>
      <c r="O71" s="356">
        <f t="shared" si="110"/>
        <v>0</v>
      </c>
      <c r="P71" s="356">
        <f t="shared" si="110"/>
        <v>0</v>
      </c>
      <c r="Q71" s="356">
        <f t="shared" si="110"/>
        <v>0</v>
      </c>
      <c r="R71" s="356">
        <f t="shared" si="110"/>
        <v>0</v>
      </c>
      <c r="S71" s="356">
        <f t="shared" si="110"/>
        <v>0</v>
      </c>
      <c r="T71" s="356">
        <f t="shared" si="110"/>
        <v>0</v>
      </c>
      <c r="U71" s="357">
        <f t="shared" si="110"/>
        <v>0</v>
      </c>
      <c r="V71" s="833"/>
      <c r="W71" s="91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04">
        <f t="shared" si="95"/>
        <v>0</v>
      </c>
      <c r="AU71" s="5">
        <f t="shared" si="109"/>
        <v>0</v>
      </c>
      <c r="AV71" s="5">
        <f t="shared" si="96"/>
        <v>0</v>
      </c>
      <c r="AW71" s="5">
        <f t="shared" si="97"/>
        <v>0</v>
      </c>
      <c r="AX71" s="5">
        <f t="shared" si="98"/>
        <v>0</v>
      </c>
      <c r="AY71" s="5">
        <f t="shared" si="99"/>
        <v>0</v>
      </c>
      <c r="AZ71" s="5">
        <f t="shared" si="100"/>
        <v>0</v>
      </c>
      <c r="BA71" s="5">
        <f t="shared" si="101"/>
        <v>0</v>
      </c>
      <c r="BB71" s="5">
        <f t="shared" si="102"/>
        <v>0</v>
      </c>
      <c r="BC71" s="5">
        <f t="shared" si="103"/>
        <v>0</v>
      </c>
      <c r="BD71" s="5">
        <f t="shared" si="104"/>
        <v>0</v>
      </c>
      <c r="BE71" s="5">
        <f t="shared" si="105"/>
        <v>0</v>
      </c>
      <c r="BF71" s="5">
        <f t="shared" si="106"/>
        <v>0</v>
      </c>
      <c r="BG71" s="5">
        <f t="shared" si="107"/>
        <v>0</v>
      </c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91"/>
    </row>
    <row r="72" spans="2:79">
      <c r="B72" s="98"/>
      <c r="C72" s="272"/>
      <c r="D72" s="841"/>
      <c r="E72" s="1033"/>
      <c r="F72" s="1034"/>
      <c r="G72" s="1035"/>
      <c r="H72" s="354"/>
      <c r="I72" s="355"/>
      <c r="J72" s="356">
        <v>0</v>
      </c>
      <c r="K72" s="356">
        <f t="shared" ref="K72:U72" si="111">+J72</f>
        <v>0</v>
      </c>
      <c r="L72" s="356">
        <f t="shared" si="111"/>
        <v>0</v>
      </c>
      <c r="M72" s="356">
        <f t="shared" si="111"/>
        <v>0</v>
      </c>
      <c r="N72" s="356">
        <f t="shared" si="111"/>
        <v>0</v>
      </c>
      <c r="O72" s="356">
        <f t="shared" si="111"/>
        <v>0</v>
      </c>
      <c r="P72" s="356">
        <f t="shared" si="111"/>
        <v>0</v>
      </c>
      <c r="Q72" s="356">
        <f t="shared" si="111"/>
        <v>0</v>
      </c>
      <c r="R72" s="356">
        <f t="shared" si="111"/>
        <v>0</v>
      </c>
      <c r="S72" s="356">
        <f t="shared" si="111"/>
        <v>0</v>
      </c>
      <c r="T72" s="356">
        <f t="shared" si="111"/>
        <v>0</v>
      </c>
      <c r="U72" s="357">
        <f t="shared" si="111"/>
        <v>0</v>
      </c>
      <c r="V72" s="833"/>
      <c r="W72" s="91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04">
        <f t="shared" si="95"/>
        <v>0</v>
      </c>
      <c r="AU72" s="5">
        <f t="shared" si="109"/>
        <v>0</v>
      </c>
      <c r="AV72" s="5">
        <f t="shared" si="96"/>
        <v>0</v>
      </c>
      <c r="AW72" s="5">
        <f t="shared" si="97"/>
        <v>0</v>
      </c>
      <c r="AX72" s="5">
        <f t="shared" si="98"/>
        <v>0</v>
      </c>
      <c r="AY72" s="5">
        <f t="shared" si="99"/>
        <v>0</v>
      </c>
      <c r="AZ72" s="5">
        <f t="shared" si="100"/>
        <v>0</v>
      </c>
      <c r="BA72" s="5">
        <f t="shared" si="101"/>
        <v>0</v>
      </c>
      <c r="BB72" s="5">
        <f t="shared" si="102"/>
        <v>0</v>
      </c>
      <c r="BC72" s="5">
        <f t="shared" si="103"/>
        <v>0</v>
      </c>
      <c r="BD72" s="5">
        <f t="shared" si="104"/>
        <v>0</v>
      </c>
      <c r="BE72" s="5">
        <f t="shared" si="105"/>
        <v>0</v>
      </c>
      <c r="BF72" s="5">
        <f t="shared" si="106"/>
        <v>0</v>
      </c>
      <c r="BG72" s="5">
        <f t="shared" si="107"/>
        <v>0</v>
      </c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91"/>
    </row>
    <row r="73" spans="2:79" hidden="1">
      <c r="B73" s="98"/>
      <c r="C73" s="272"/>
      <c r="D73" s="841"/>
      <c r="E73" s="1033"/>
      <c r="F73" s="1034"/>
      <c r="G73" s="1035"/>
      <c r="H73" s="354"/>
      <c r="I73" s="355"/>
      <c r="J73" s="356">
        <v>0</v>
      </c>
      <c r="K73" s="356">
        <f t="shared" ref="K73:U73" si="112">+J73</f>
        <v>0</v>
      </c>
      <c r="L73" s="356">
        <f t="shared" si="112"/>
        <v>0</v>
      </c>
      <c r="M73" s="356">
        <f t="shared" si="112"/>
        <v>0</v>
      </c>
      <c r="N73" s="356">
        <f t="shared" si="112"/>
        <v>0</v>
      </c>
      <c r="O73" s="356">
        <f t="shared" si="112"/>
        <v>0</v>
      </c>
      <c r="P73" s="356">
        <f t="shared" si="112"/>
        <v>0</v>
      </c>
      <c r="Q73" s="356">
        <f t="shared" si="112"/>
        <v>0</v>
      </c>
      <c r="R73" s="356">
        <f t="shared" si="112"/>
        <v>0</v>
      </c>
      <c r="S73" s="356">
        <f t="shared" si="112"/>
        <v>0</v>
      </c>
      <c r="T73" s="356">
        <f t="shared" si="112"/>
        <v>0</v>
      </c>
      <c r="U73" s="357">
        <f t="shared" si="112"/>
        <v>0</v>
      </c>
      <c r="V73" s="833"/>
      <c r="W73" s="91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04">
        <f t="shared" si="95"/>
        <v>0</v>
      </c>
      <c r="AU73" s="5">
        <f t="shared" si="109"/>
        <v>0</v>
      </c>
      <c r="AV73" s="5">
        <f t="shared" si="96"/>
        <v>0</v>
      </c>
      <c r="AW73" s="5">
        <f t="shared" si="97"/>
        <v>0</v>
      </c>
      <c r="AX73" s="5">
        <f t="shared" si="98"/>
        <v>0</v>
      </c>
      <c r="AY73" s="5">
        <f t="shared" si="99"/>
        <v>0</v>
      </c>
      <c r="AZ73" s="5">
        <f t="shared" si="100"/>
        <v>0</v>
      </c>
      <c r="BA73" s="5">
        <f t="shared" si="101"/>
        <v>0</v>
      </c>
      <c r="BB73" s="5">
        <f t="shared" si="102"/>
        <v>0</v>
      </c>
      <c r="BC73" s="5">
        <f t="shared" si="103"/>
        <v>0</v>
      </c>
      <c r="BD73" s="5">
        <f t="shared" si="104"/>
        <v>0</v>
      </c>
      <c r="BE73" s="5">
        <f t="shared" si="105"/>
        <v>0</v>
      </c>
      <c r="BF73" s="5">
        <f t="shared" si="106"/>
        <v>0</v>
      </c>
      <c r="BG73" s="5">
        <f t="shared" si="107"/>
        <v>0</v>
      </c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91"/>
    </row>
    <row r="74" spans="2:79" hidden="1">
      <c r="B74" s="98"/>
      <c r="C74" s="272"/>
      <c r="D74" s="841"/>
      <c r="E74" s="1033"/>
      <c r="F74" s="1034"/>
      <c r="G74" s="1035"/>
      <c r="H74" s="354"/>
      <c r="I74" s="355"/>
      <c r="J74" s="356">
        <v>0</v>
      </c>
      <c r="K74" s="356">
        <f t="shared" ref="K74:U74" si="113">+J74</f>
        <v>0</v>
      </c>
      <c r="L74" s="356">
        <f t="shared" si="113"/>
        <v>0</v>
      </c>
      <c r="M74" s="356">
        <f t="shared" si="113"/>
        <v>0</v>
      </c>
      <c r="N74" s="356">
        <f t="shared" si="113"/>
        <v>0</v>
      </c>
      <c r="O74" s="356">
        <f t="shared" si="113"/>
        <v>0</v>
      </c>
      <c r="P74" s="356">
        <f t="shared" si="113"/>
        <v>0</v>
      </c>
      <c r="Q74" s="356">
        <f t="shared" si="113"/>
        <v>0</v>
      </c>
      <c r="R74" s="356">
        <f t="shared" si="113"/>
        <v>0</v>
      </c>
      <c r="S74" s="356">
        <f t="shared" si="113"/>
        <v>0</v>
      </c>
      <c r="T74" s="356">
        <f t="shared" si="113"/>
        <v>0</v>
      </c>
      <c r="U74" s="357">
        <f t="shared" si="113"/>
        <v>0</v>
      </c>
      <c r="V74" s="833"/>
      <c r="W74" s="91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104">
        <f t="shared" si="95"/>
        <v>0</v>
      </c>
      <c r="AU74" s="5">
        <f t="shared" si="109"/>
        <v>0</v>
      </c>
      <c r="AV74" s="5">
        <f t="shared" si="96"/>
        <v>0</v>
      </c>
      <c r="AW74" s="5">
        <f t="shared" si="97"/>
        <v>0</v>
      </c>
      <c r="AX74" s="5">
        <f t="shared" si="98"/>
        <v>0</v>
      </c>
      <c r="AY74" s="5">
        <f t="shared" si="99"/>
        <v>0</v>
      </c>
      <c r="AZ74" s="5">
        <f t="shared" si="100"/>
        <v>0</v>
      </c>
      <c r="BA74" s="5">
        <f t="shared" si="101"/>
        <v>0</v>
      </c>
      <c r="BB74" s="5">
        <f t="shared" si="102"/>
        <v>0</v>
      </c>
      <c r="BC74" s="5">
        <f t="shared" si="103"/>
        <v>0</v>
      </c>
      <c r="BD74" s="5">
        <f t="shared" si="104"/>
        <v>0</v>
      </c>
      <c r="BE74" s="5">
        <f t="shared" si="105"/>
        <v>0</v>
      </c>
      <c r="BF74" s="5">
        <f t="shared" si="106"/>
        <v>0</v>
      </c>
      <c r="BG74" s="5">
        <f t="shared" si="107"/>
        <v>0</v>
      </c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91"/>
    </row>
    <row r="75" spans="2:79" hidden="1">
      <c r="B75" s="98"/>
      <c r="C75" s="272"/>
      <c r="D75" s="841"/>
      <c r="E75" s="1033"/>
      <c r="F75" s="1034"/>
      <c r="G75" s="1035"/>
      <c r="H75" s="354"/>
      <c r="I75" s="355"/>
      <c r="J75" s="356">
        <v>0</v>
      </c>
      <c r="K75" s="356">
        <f t="shared" ref="K75:U75" si="114">+J75</f>
        <v>0</v>
      </c>
      <c r="L75" s="356">
        <f t="shared" si="114"/>
        <v>0</v>
      </c>
      <c r="M75" s="356">
        <f t="shared" si="114"/>
        <v>0</v>
      </c>
      <c r="N75" s="356">
        <f t="shared" si="114"/>
        <v>0</v>
      </c>
      <c r="O75" s="356">
        <f t="shared" si="114"/>
        <v>0</v>
      </c>
      <c r="P75" s="356">
        <f t="shared" si="114"/>
        <v>0</v>
      </c>
      <c r="Q75" s="356">
        <f t="shared" si="114"/>
        <v>0</v>
      </c>
      <c r="R75" s="356">
        <f t="shared" si="114"/>
        <v>0</v>
      </c>
      <c r="S75" s="356">
        <f t="shared" si="114"/>
        <v>0</v>
      </c>
      <c r="T75" s="356">
        <f t="shared" si="114"/>
        <v>0</v>
      </c>
      <c r="U75" s="357">
        <f t="shared" si="114"/>
        <v>0</v>
      </c>
      <c r="V75" s="833"/>
      <c r="W75" s="91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04">
        <f t="shared" si="95"/>
        <v>0</v>
      </c>
      <c r="AU75" s="5">
        <f t="shared" si="109"/>
        <v>0</v>
      </c>
      <c r="AV75" s="5">
        <f t="shared" si="96"/>
        <v>0</v>
      </c>
      <c r="AW75" s="5">
        <f t="shared" si="97"/>
        <v>0</v>
      </c>
      <c r="AX75" s="5">
        <f t="shared" si="98"/>
        <v>0</v>
      </c>
      <c r="AY75" s="5">
        <f t="shared" si="99"/>
        <v>0</v>
      </c>
      <c r="AZ75" s="5">
        <f t="shared" si="100"/>
        <v>0</v>
      </c>
      <c r="BA75" s="5">
        <f t="shared" si="101"/>
        <v>0</v>
      </c>
      <c r="BB75" s="5">
        <f t="shared" si="102"/>
        <v>0</v>
      </c>
      <c r="BC75" s="5">
        <f t="shared" si="103"/>
        <v>0</v>
      </c>
      <c r="BD75" s="5">
        <f t="shared" si="104"/>
        <v>0</v>
      </c>
      <c r="BE75" s="5">
        <f t="shared" si="105"/>
        <v>0</v>
      </c>
      <c r="BF75" s="5">
        <f t="shared" si="106"/>
        <v>0</v>
      </c>
      <c r="BG75" s="5">
        <f t="shared" si="107"/>
        <v>0</v>
      </c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91"/>
    </row>
    <row r="76" spans="2:79" hidden="1">
      <c r="B76" s="98"/>
      <c r="C76" s="272"/>
      <c r="D76" s="841"/>
      <c r="E76" s="1033"/>
      <c r="F76" s="1034"/>
      <c r="G76" s="1035"/>
      <c r="H76" s="354"/>
      <c r="I76" s="355"/>
      <c r="J76" s="356">
        <v>0</v>
      </c>
      <c r="K76" s="356">
        <f t="shared" ref="K76:U76" si="115">+J76</f>
        <v>0</v>
      </c>
      <c r="L76" s="356">
        <f t="shared" si="115"/>
        <v>0</v>
      </c>
      <c r="M76" s="356">
        <f t="shared" si="115"/>
        <v>0</v>
      </c>
      <c r="N76" s="356">
        <f t="shared" si="115"/>
        <v>0</v>
      </c>
      <c r="O76" s="356">
        <f t="shared" si="115"/>
        <v>0</v>
      </c>
      <c r="P76" s="356">
        <f t="shared" si="115"/>
        <v>0</v>
      </c>
      <c r="Q76" s="356">
        <f t="shared" si="115"/>
        <v>0</v>
      </c>
      <c r="R76" s="356">
        <f t="shared" si="115"/>
        <v>0</v>
      </c>
      <c r="S76" s="356">
        <f t="shared" si="115"/>
        <v>0</v>
      </c>
      <c r="T76" s="356">
        <f t="shared" si="115"/>
        <v>0</v>
      </c>
      <c r="U76" s="357">
        <f t="shared" si="115"/>
        <v>0</v>
      </c>
      <c r="V76" s="833"/>
      <c r="W76" s="91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04">
        <f t="shared" si="95"/>
        <v>0</v>
      </c>
      <c r="AU76" s="5">
        <f t="shared" si="109"/>
        <v>0</v>
      </c>
      <c r="AV76" s="5">
        <f t="shared" si="96"/>
        <v>0</v>
      </c>
      <c r="AW76" s="5">
        <f t="shared" si="97"/>
        <v>0</v>
      </c>
      <c r="AX76" s="5">
        <f t="shared" si="98"/>
        <v>0</v>
      </c>
      <c r="AY76" s="5">
        <f t="shared" si="99"/>
        <v>0</v>
      </c>
      <c r="AZ76" s="5">
        <f t="shared" si="100"/>
        <v>0</v>
      </c>
      <c r="BA76" s="5">
        <f t="shared" si="101"/>
        <v>0</v>
      </c>
      <c r="BB76" s="5">
        <f t="shared" si="102"/>
        <v>0</v>
      </c>
      <c r="BC76" s="5">
        <f t="shared" si="103"/>
        <v>0</v>
      </c>
      <c r="BD76" s="5">
        <f t="shared" si="104"/>
        <v>0</v>
      </c>
      <c r="BE76" s="5">
        <f t="shared" si="105"/>
        <v>0</v>
      </c>
      <c r="BF76" s="5">
        <f t="shared" si="106"/>
        <v>0</v>
      </c>
      <c r="BG76" s="5">
        <f t="shared" si="107"/>
        <v>0</v>
      </c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91"/>
    </row>
    <row r="77" spans="2:79" hidden="1">
      <c r="B77" s="98"/>
      <c r="C77" s="272"/>
      <c r="D77" s="841"/>
      <c r="E77" s="1033"/>
      <c r="F77" s="1034"/>
      <c r="G77" s="1035"/>
      <c r="H77" s="354"/>
      <c r="I77" s="355"/>
      <c r="J77" s="356">
        <v>0</v>
      </c>
      <c r="K77" s="356">
        <f t="shared" ref="K77:U77" si="116">+J77</f>
        <v>0</v>
      </c>
      <c r="L77" s="356">
        <f t="shared" si="116"/>
        <v>0</v>
      </c>
      <c r="M77" s="356">
        <f t="shared" si="116"/>
        <v>0</v>
      </c>
      <c r="N77" s="356">
        <f t="shared" si="116"/>
        <v>0</v>
      </c>
      <c r="O77" s="356">
        <f t="shared" si="116"/>
        <v>0</v>
      </c>
      <c r="P77" s="356">
        <f t="shared" si="116"/>
        <v>0</v>
      </c>
      <c r="Q77" s="356">
        <f t="shared" si="116"/>
        <v>0</v>
      </c>
      <c r="R77" s="356">
        <f t="shared" si="116"/>
        <v>0</v>
      </c>
      <c r="S77" s="356">
        <f t="shared" si="116"/>
        <v>0</v>
      </c>
      <c r="T77" s="356">
        <f t="shared" si="116"/>
        <v>0</v>
      </c>
      <c r="U77" s="357">
        <f t="shared" si="116"/>
        <v>0</v>
      </c>
      <c r="V77" s="833"/>
      <c r="W77" s="91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04">
        <f t="shared" si="95"/>
        <v>0</v>
      </c>
      <c r="AU77" s="5">
        <f t="shared" si="109"/>
        <v>0</v>
      </c>
      <c r="AV77" s="5">
        <f t="shared" si="96"/>
        <v>0</v>
      </c>
      <c r="AW77" s="5">
        <f t="shared" si="97"/>
        <v>0</v>
      </c>
      <c r="AX77" s="5">
        <f t="shared" si="98"/>
        <v>0</v>
      </c>
      <c r="AY77" s="5">
        <f t="shared" si="99"/>
        <v>0</v>
      </c>
      <c r="AZ77" s="5">
        <f t="shared" si="100"/>
        <v>0</v>
      </c>
      <c r="BA77" s="5">
        <f t="shared" si="101"/>
        <v>0</v>
      </c>
      <c r="BB77" s="5">
        <f t="shared" si="102"/>
        <v>0</v>
      </c>
      <c r="BC77" s="5">
        <f t="shared" si="103"/>
        <v>0</v>
      </c>
      <c r="BD77" s="5">
        <f t="shared" si="104"/>
        <v>0</v>
      </c>
      <c r="BE77" s="5">
        <f t="shared" si="105"/>
        <v>0</v>
      </c>
      <c r="BF77" s="5">
        <f t="shared" si="106"/>
        <v>0</v>
      </c>
      <c r="BG77" s="5">
        <f t="shared" si="107"/>
        <v>0</v>
      </c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91"/>
    </row>
    <row r="78" spans="2:79" hidden="1">
      <c r="B78" s="98"/>
      <c r="C78" s="272"/>
      <c r="D78" s="841"/>
      <c r="E78" s="1033"/>
      <c r="F78" s="1034"/>
      <c r="G78" s="1035"/>
      <c r="H78" s="354"/>
      <c r="I78" s="355"/>
      <c r="J78" s="356">
        <v>0</v>
      </c>
      <c r="K78" s="356">
        <f t="shared" ref="K78:U78" si="117">+J78</f>
        <v>0</v>
      </c>
      <c r="L78" s="356">
        <f t="shared" si="117"/>
        <v>0</v>
      </c>
      <c r="M78" s="356">
        <f t="shared" si="117"/>
        <v>0</v>
      </c>
      <c r="N78" s="356">
        <f t="shared" si="117"/>
        <v>0</v>
      </c>
      <c r="O78" s="356">
        <f t="shared" si="117"/>
        <v>0</v>
      </c>
      <c r="P78" s="356">
        <f t="shared" si="117"/>
        <v>0</v>
      </c>
      <c r="Q78" s="356">
        <f t="shared" si="117"/>
        <v>0</v>
      </c>
      <c r="R78" s="356">
        <f t="shared" si="117"/>
        <v>0</v>
      </c>
      <c r="S78" s="356">
        <f t="shared" si="117"/>
        <v>0</v>
      </c>
      <c r="T78" s="356">
        <f t="shared" si="117"/>
        <v>0</v>
      </c>
      <c r="U78" s="357">
        <f t="shared" si="117"/>
        <v>0</v>
      </c>
      <c r="V78" s="833"/>
      <c r="W78" s="91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104">
        <f t="shared" si="95"/>
        <v>0</v>
      </c>
      <c r="AU78" s="5">
        <f t="shared" si="109"/>
        <v>0</v>
      </c>
      <c r="AV78" s="5">
        <f t="shared" si="96"/>
        <v>0</v>
      </c>
      <c r="AW78" s="5">
        <f t="shared" si="97"/>
        <v>0</v>
      </c>
      <c r="AX78" s="5">
        <f t="shared" si="98"/>
        <v>0</v>
      </c>
      <c r="AY78" s="5">
        <f t="shared" si="99"/>
        <v>0</v>
      </c>
      <c r="AZ78" s="5">
        <f t="shared" si="100"/>
        <v>0</v>
      </c>
      <c r="BA78" s="5">
        <f t="shared" si="101"/>
        <v>0</v>
      </c>
      <c r="BB78" s="5">
        <f t="shared" si="102"/>
        <v>0</v>
      </c>
      <c r="BC78" s="5">
        <f t="shared" si="103"/>
        <v>0</v>
      </c>
      <c r="BD78" s="5">
        <f t="shared" si="104"/>
        <v>0</v>
      </c>
      <c r="BE78" s="5">
        <f t="shared" si="105"/>
        <v>0</v>
      </c>
      <c r="BF78" s="5">
        <f t="shared" si="106"/>
        <v>0</v>
      </c>
      <c r="BG78" s="5">
        <f t="shared" si="107"/>
        <v>0</v>
      </c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91"/>
    </row>
    <row r="79" spans="2:79" hidden="1">
      <c r="B79" s="98"/>
      <c r="C79" s="272"/>
      <c r="D79" s="841"/>
      <c r="E79" s="1033"/>
      <c r="F79" s="1034"/>
      <c r="G79" s="1035"/>
      <c r="H79" s="354"/>
      <c r="I79" s="355"/>
      <c r="J79" s="356">
        <v>0</v>
      </c>
      <c r="K79" s="356">
        <f t="shared" ref="K79:U79" si="118">+J79</f>
        <v>0</v>
      </c>
      <c r="L79" s="356">
        <f t="shared" si="118"/>
        <v>0</v>
      </c>
      <c r="M79" s="356">
        <f t="shared" si="118"/>
        <v>0</v>
      </c>
      <c r="N79" s="356">
        <f t="shared" si="118"/>
        <v>0</v>
      </c>
      <c r="O79" s="356">
        <f t="shared" si="118"/>
        <v>0</v>
      </c>
      <c r="P79" s="356">
        <f t="shared" si="118"/>
        <v>0</v>
      </c>
      <c r="Q79" s="356">
        <f t="shared" si="118"/>
        <v>0</v>
      </c>
      <c r="R79" s="356">
        <f t="shared" si="118"/>
        <v>0</v>
      </c>
      <c r="S79" s="356">
        <f t="shared" si="118"/>
        <v>0</v>
      </c>
      <c r="T79" s="356">
        <f t="shared" si="118"/>
        <v>0</v>
      </c>
      <c r="U79" s="357">
        <f t="shared" si="118"/>
        <v>0</v>
      </c>
      <c r="V79" s="833"/>
      <c r="W79" s="91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104">
        <f t="shared" si="95"/>
        <v>0</v>
      </c>
      <c r="AU79" s="5">
        <f t="shared" si="109"/>
        <v>0</v>
      </c>
      <c r="AV79" s="5">
        <f t="shared" si="96"/>
        <v>0</v>
      </c>
      <c r="AW79" s="5">
        <f t="shared" si="97"/>
        <v>0</v>
      </c>
      <c r="AX79" s="5">
        <f t="shared" si="98"/>
        <v>0</v>
      </c>
      <c r="AY79" s="5">
        <f t="shared" si="99"/>
        <v>0</v>
      </c>
      <c r="AZ79" s="5">
        <f t="shared" si="100"/>
        <v>0</v>
      </c>
      <c r="BA79" s="5">
        <f t="shared" si="101"/>
        <v>0</v>
      </c>
      <c r="BB79" s="5">
        <f t="shared" si="102"/>
        <v>0</v>
      </c>
      <c r="BC79" s="5">
        <f t="shared" si="103"/>
        <v>0</v>
      </c>
      <c r="BD79" s="5">
        <f t="shared" si="104"/>
        <v>0</v>
      </c>
      <c r="BE79" s="5">
        <f t="shared" si="105"/>
        <v>0</v>
      </c>
      <c r="BF79" s="5">
        <f t="shared" si="106"/>
        <v>0</v>
      </c>
      <c r="BG79" s="5">
        <f t="shared" si="107"/>
        <v>0</v>
      </c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91"/>
    </row>
    <row r="80" spans="2:79" hidden="1">
      <c r="B80" s="98"/>
      <c r="C80" s="272"/>
      <c r="D80" s="841"/>
      <c r="E80" s="1033"/>
      <c r="F80" s="1034"/>
      <c r="G80" s="1035"/>
      <c r="H80" s="354"/>
      <c r="I80" s="355"/>
      <c r="J80" s="356">
        <v>0</v>
      </c>
      <c r="K80" s="356">
        <f t="shared" ref="K80:U80" si="119">+J80</f>
        <v>0</v>
      </c>
      <c r="L80" s="356">
        <f t="shared" si="119"/>
        <v>0</v>
      </c>
      <c r="M80" s="356">
        <f t="shared" si="119"/>
        <v>0</v>
      </c>
      <c r="N80" s="356">
        <f t="shared" si="119"/>
        <v>0</v>
      </c>
      <c r="O80" s="356">
        <f t="shared" si="119"/>
        <v>0</v>
      </c>
      <c r="P80" s="356">
        <f t="shared" si="119"/>
        <v>0</v>
      </c>
      <c r="Q80" s="356">
        <f t="shared" si="119"/>
        <v>0</v>
      </c>
      <c r="R80" s="356">
        <f t="shared" si="119"/>
        <v>0</v>
      </c>
      <c r="S80" s="356">
        <f t="shared" si="119"/>
        <v>0</v>
      </c>
      <c r="T80" s="356">
        <f t="shared" si="119"/>
        <v>0</v>
      </c>
      <c r="U80" s="357">
        <f t="shared" si="119"/>
        <v>0</v>
      </c>
      <c r="V80" s="833"/>
      <c r="W80" s="91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104">
        <f t="shared" si="95"/>
        <v>0</v>
      </c>
      <c r="AU80" s="5">
        <f t="shared" si="109"/>
        <v>0</v>
      </c>
      <c r="AV80" s="5">
        <f t="shared" si="96"/>
        <v>0</v>
      </c>
      <c r="AW80" s="5">
        <f t="shared" si="97"/>
        <v>0</v>
      </c>
      <c r="AX80" s="5">
        <f t="shared" si="98"/>
        <v>0</v>
      </c>
      <c r="AY80" s="5">
        <f t="shared" si="99"/>
        <v>0</v>
      </c>
      <c r="AZ80" s="5">
        <f t="shared" si="100"/>
        <v>0</v>
      </c>
      <c r="BA80" s="5">
        <f t="shared" si="101"/>
        <v>0</v>
      </c>
      <c r="BB80" s="5">
        <f t="shared" si="102"/>
        <v>0</v>
      </c>
      <c r="BC80" s="5">
        <f t="shared" si="103"/>
        <v>0</v>
      </c>
      <c r="BD80" s="5">
        <f t="shared" si="104"/>
        <v>0</v>
      </c>
      <c r="BE80" s="5">
        <f t="shared" si="105"/>
        <v>0</v>
      </c>
      <c r="BF80" s="5">
        <f t="shared" si="106"/>
        <v>0</v>
      </c>
      <c r="BG80" s="5">
        <f t="shared" si="107"/>
        <v>0</v>
      </c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91"/>
    </row>
    <row r="81" spans="2:79" hidden="1">
      <c r="B81" s="98"/>
      <c r="C81" s="272"/>
      <c r="D81" s="841"/>
      <c r="E81" s="1033"/>
      <c r="F81" s="1034"/>
      <c r="G81" s="1035"/>
      <c r="H81" s="354"/>
      <c r="I81" s="355"/>
      <c r="J81" s="356">
        <v>0</v>
      </c>
      <c r="K81" s="356">
        <f t="shared" ref="K81:U81" si="120">+J81</f>
        <v>0</v>
      </c>
      <c r="L81" s="356">
        <f t="shared" si="120"/>
        <v>0</v>
      </c>
      <c r="M81" s="356">
        <f t="shared" si="120"/>
        <v>0</v>
      </c>
      <c r="N81" s="356">
        <f t="shared" si="120"/>
        <v>0</v>
      </c>
      <c r="O81" s="356">
        <f t="shared" si="120"/>
        <v>0</v>
      </c>
      <c r="P81" s="356">
        <f t="shared" si="120"/>
        <v>0</v>
      </c>
      <c r="Q81" s="356">
        <f t="shared" si="120"/>
        <v>0</v>
      </c>
      <c r="R81" s="356">
        <f t="shared" si="120"/>
        <v>0</v>
      </c>
      <c r="S81" s="356">
        <f t="shared" si="120"/>
        <v>0</v>
      </c>
      <c r="T81" s="356">
        <f t="shared" si="120"/>
        <v>0</v>
      </c>
      <c r="U81" s="357">
        <f t="shared" si="120"/>
        <v>0</v>
      </c>
      <c r="V81" s="833"/>
      <c r="W81" s="91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104">
        <f t="shared" si="95"/>
        <v>0</v>
      </c>
      <c r="AU81" s="5">
        <f t="shared" si="109"/>
        <v>0</v>
      </c>
      <c r="AV81" s="5">
        <f t="shared" si="96"/>
        <v>0</v>
      </c>
      <c r="AW81" s="5">
        <f t="shared" si="97"/>
        <v>0</v>
      </c>
      <c r="AX81" s="5">
        <f t="shared" si="98"/>
        <v>0</v>
      </c>
      <c r="AY81" s="5">
        <f t="shared" si="99"/>
        <v>0</v>
      </c>
      <c r="AZ81" s="5">
        <f t="shared" si="100"/>
        <v>0</v>
      </c>
      <c r="BA81" s="5">
        <f t="shared" si="101"/>
        <v>0</v>
      </c>
      <c r="BB81" s="5">
        <f t="shared" si="102"/>
        <v>0</v>
      </c>
      <c r="BC81" s="5">
        <f t="shared" si="103"/>
        <v>0</v>
      </c>
      <c r="BD81" s="5">
        <f t="shared" si="104"/>
        <v>0</v>
      </c>
      <c r="BE81" s="5">
        <f t="shared" si="105"/>
        <v>0</v>
      </c>
      <c r="BF81" s="5">
        <f t="shared" si="106"/>
        <v>0</v>
      </c>
      <c r="BG81" s="5">
        <f t="shared" si="107"/>
        <v>0</v>
      </c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91"/>
    </row>
    <row r="82" spans="2:79" hidden="1">
      <c r="B82" s="98"/>
      <c r="C82" s="272"/>
      <c r="D82" s="841"/>
      <c r="E82" s="1033"/>
      <c r="F82" s="1034"/>
      <c r="G82" s="1035"/>
      <c r="H82" s="354"/>
      <c r="I82" s="355"/>
      <c r="J82" s="356">
        <v>0</v>
      </c>
      <c r="K82" s="356">
        <f t="shared" ref="K82:U82" si="121">+J82</f>
        <v>0</v>
      </c>
      <c r="L82" s="356">
        <f t="shared" si="121"/>
        <v>0</v>
      </c>
      <c r="M82" s="356">
        <f t="shared" si="121"/>
        <v>0</v>
      </c>
      <c r="N82" s="356">
        <f t="shared" si="121"/>
        <v>0</v>
      </c>
      <c r="O82" s="356">
        <f t="shared" si="121"/>
        <v>0</v>
      </c>
      <c r="P82" s="356">
        <f t="shared" si="121"/>
        <v>0</v>
      </c>
      <c r="Q82" s="356">
        <f t="shared" si="121"/>
        <v>0</v>
      </c>
      <c r="R82" s="356">
        <f t="shared" si="121"/>
        <v>0</v>
      </c>
      <c r="S82" s="356">
        <f t="shared" si="121"/>
        <v>0</v>
      </c>
      <c r="T82" s="356">
        <f t="shared" si="121"/>
        <v>0</v>
      </c>
      <c r="U82" s="357">
        <f t="shared" si="121"/>
        <v>0</v>
      </c>
      <c r="V82" s="833"/>
      <c r="W82" s="91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104">
        <f t="shared" si="95"/>
        <v>0</v>
      </c>
      <c r="AU82" s="5">
        <f t="shared" si="109"/>
        <v>0</v>
      </c>
      <c r="AV82" s="5">
        <f t="shared" si="96"/>
        <v>0</v>
      </c>
      <c r="AW82" s="5">
        <f t="shared" si="97"/>
        <v>0</v>
      </c>
      <c r="AX82" s="5">
        <f t="shared" si="98"/>
        <v>0</v>
      </c>
      <c r="AY82" s="5">
        <f t="shared" si="99"/>
        <v>0</v>
      </c>
      <c r="AZ82" s="5">
        <f t="shared" si="100"/>
        <v>0</v>
      </c>
      <c r="BA82" s="5">
        <f t="shared" si="101"/>
        <v>0</v>
      </c>
      <c r="BB82" s="5">
        <f t="shared" si="102"/>
        <v>0</v>
      </c>
      <c r="BC82" s="5">
        <f t="shared" si="103"/>
        <v>0</v>
      </c>
      <c r="BD82" s="5">
        <f t="shared" si="104"/>
        <v>0</v>
      </c>
      <c r="BE82" s="5">
        <f t="shared" si="105"/>
        <v>0</v>
      </c>
      <c r="BF82" s="5">
        <f t="shared" si="106"/>
        <v>0</v>
      </c>
      <c r="BG82" s="5">
        <f t="shared" si="107"/>
        <v>0</v>
      </c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91"/>
    </row>
    <row r="83" spans="2:79" hidden="1">
      <c r="B83" s="98"/>
      <c r="C83" s="272"/>
      <c r="D83" s="841"/>
      <c r="E83" s="1033"/>
      <c r="F83" s="1034"/>
      <c r="G83" s="1035"/>
      <c r="H83" s="354"/>
      <c r="I83" s="355"/>
      <c r="J83" s="356">
        <v>0</v>
      </c>
      <c r="K83" s="356">
        <f t="shared" ref="K83:U83" si="122">+J83</f>
        <v>0</v>
      </c>
      <c r="L83" s="356">
        <f t="shared" si="122"/>
        <v>0</v>
      </c>
      <c r="M83" s="356">
        <f t="shared" si="122"/>
        <v>0</v>
      </c>
      <c r="N83" s="356">
        <f t="shared" si="122"/>
        <v>0</v>
      </c>
      <c r="O83" s="356">
        <f t="shared" si="122"/>
        <v>0</v>
      </c>
      <c r="P83" s="356">
        <f t="shared" si="122"/>
        <v>0</v>
      </c>
      <c r="Q83" s="356">
        <f t="shared" si="122"/>
        <v>0</v>
      </c>
      <c r="R83" s="356">
        <f t="shared" si="122"/>
        <v>0</v>
      </c>
      <c r="S83" s="356">
        <f t="shared" si="122"/>
        <v>0</v>
      </c>
      <c r="T83" s="356">
        <f t="shared" si="122"/>
        <v>0</v>
      </c>
      <c r="U83" s="357">
        <f t="shared" si="122"/>
        <v>0</v>
      </c>
      <c r="V83" s="833"/>
      <c r="W83" s="91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104">
        <f t="shared" si="95"/>
        <v>0</v>
      </c>
      <c r="AU83" s="5">
        <f t="shared" si="109"/>
        <v>0</v>
      </c>
      <c r="AV83" s="5">
        <f t="shared" si="96"/>
        <v>0</v>
      </c>
      <c r="AW83" s="5">
        <f t="shared" si="97"/>
        <v>0</v>
      </c>
      <c r="AX83" s="5">
        <f t="shared" si="98"/>
        <v>0</v>
      </c>
      <c r="AY83" s="5">
        <f t="shared" si="99"/>
        <v>0</v>
      </c>
      <c r="AZ83" s="5">
        <f t="shared" si="100"/>
        <v>0</v>
      </c>
      <c r="BA83" s="5">
        <f t="shared" si="101"/>
        <v>0</v>
      </c>
      <c r="BB83" s="5">
        <f t="shared" si="102"/>
        <v>0</v>
      </c>
      <c r="BC83" s="5">
        <f t="shared" si="103"/>
        <v>0</v>
      </c>
      <c r="BD83" s="5">
        <f t="shared" si="104"/>
        <v>0</v>
      </c>
      <c r="BE83" s="5">
        <f t="shared" si="105"/>
        <v>0</v>
      </c>
      <c r="BF83" s="5">
        <f t="shared" si="106"/>
        <v>0</v>
      </c>
      <c r="BG83" s="5">
        <f t="shared" si="107"/>
        <v>0</v>
      </c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91"/>
    </row>
    <row r="84" spans="2:79" hidden="1">
      <c r="B84" s="98"/>
      <c r="C84" s="272"/>
      <c r="D84" s="841"/>
      <c r="E84" s="1026"/>
      <c r="F84" s="1027"/>
      <c r="G84" s="1028"/>
      <c r="H84" s="358"/>
      <c r="I84" s="359"/>
      <c r="J84" s="360">
        <v>0</v>
      </c>
      <c r="K84" s="360">
        <f t="shared" ref="K84:U84" si="123">+J84</f>
        <v>0</v>
      </c>
      <c r="L84" s="360">
        <f t="shared" si="123"/>
        <v>0</v>
      </c>
      <c r="M84" s="360">
        <f t="shared" si="123"/>
        <v>0</v>
      </c>
      <c r="N84" s="360">
        <f t="shared" si="123"/>
        <v>0</v>
      </c>
      <c r="O84" s="360">
        <f t="shared" si="123"/>
        <v>0</v>
      </c>
      <c r="P84" s="360">
        <f t="shared" si="123"/>
        <v>0</v>
      </c>
      <c r="Q84" s="360">
        <f t="shared" si="123"/>
        <v>0</v>
      </c>
      <c r="R84" s="360">
        <f t="shared" si="123"/>
        <v>0</v>
      </c>
      <c r="S84" s="360">
        <f t="shared" si="123"/>
        <v>0</v>
      </c>
      <c r="T84" s="360">
        <f t="shared" si="123"/>
        <v>0</v>
      </c>
      <c r="U84" s="361">
        <f t="shared" si="123"/>
        <v>0</v>
      </c>
      <c r="V84" s="833"/>
      <c r="W84" s="91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104">
        <f t="shared" si="95"/>
        <v>0</v>
      </c>
      <c r="AU84" s="5">
        <f t="shared" si="109"/>
        <v>0</v>
      </c>
      <c r="AV84" s="5">
        <f t="shared" si="96"/>
        <v>0</v>
      </c>
      <c r="AW84" s="5">
        <f t="shared" si="97"/>
        <v>0</v>
      </c>
      <c r="AX84" s="5">
        <f t="shared" si="98"/>
        <v>0</v>
      </c>
      <c r="AY84" s="5">
        <f t="shared" si="99"/>
        <v>0</v>
      </c>
      <c r="AZ84" s="5">
        <f t="shared" si="100"/>
        <v>0</v>
      </c>
      <c r="BA84" s="5">
        <f t="shared" si="101"/>
        <v>0</v>
      </c>
      <c r="BB84" s="5">
        <f t="shared" si="102"/>
        <v>0</v>
      </c>
      <c r="BC84" s="5">
        <f t="shared" si="103"/>
        <v>0</v>
      </c>
      <c r="BD84" s="5">
        <f t="shared" si="104"/>
        <v>0</v>
      </c>
      <c r="BE84" s="5">
        <f t="shared" si="105"/>
        <v>0</v>
      </c>
      <c r="BF84" s="5">
        <f t="shared" si="106"/>
        <v>0</v>
      </c>
      <c r="BG84" s="5">
        <f t="shared" si="107"/>
        <v>0</v>
      </c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91"/>
    </row>
    <row r="85" spans="2:79">
      <c r="B85" s="98"/>
      <c r="C85" s="272"/>
      <c r="D85" s="842"/>
      <c r="E85" s="860"/>
      <c r="F85" s="861"/>
      <c r="G85" s="861"/>
      <c r="H85" s="861"/>
      <c r="I85" s="862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34"/>
      <c r="W85" s="91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91"/>
    </row>
    <row r="86" spans="2:79">
      <c r="B86" s="98"/>
      <c r="C86" s="272"/>
      <c r="D86" s="841"/>
      <c r="E86" s="1012" t="str">
        <f t="shared" ref="E86:U86" si="124">E59</f>
        <v>Empleo o puesto de trabajo</v>
      </c>
      <c r="F86" s="1012"/>
      <c r="G86" s="1012"/>
      <c r="H86" s="346" t="str">
        <f t="shared" si="124"/>
        <v>Salario Mes</v>
      </c>
      <c r="I86" s="345" t="str">
        <f t="shared" si="124"/>
        <v>%SCE</v>
      </c>
      <c r="J86" s="347" t="str">
        <f t="shared" si="124"/>
        <v>Enero</v>
      </c>
      <c r="K86" s="347" t="str">
        <f t="shared" si="124"/>
        <v>Febrero</v>
      </c>
      <c r="L86" s="347" t="str">
        <f t="shared" si="124"/>
        <v>Marzo</v>
      </c>
      <c r="M86" s="347" t="str">
        <f t="shared" si="124"/>
        <v>Abril</v>
      </c>
      <c r="N86" s="347" t="str">
        <f t="shared" si="124"/>
        <v>Mayo</v>
      </c>
      <c r="O86" s="347" t="str">
        <f t="shared" si="124"/>
        <v>Junio</v>
      </c>
      <c r="P86" s="347" t="str">
        <f t="shared" si="124"/>
        <v>Julio</v>
      </c>
      <c r="Q86" s="347" t="str">
        <f t="shared" si="124"/>
        <v>Agosto</v>
      </c>
      <c r="R86" s="347" t="str">
        <f t="shared" si="124"/>
        <v>Septiembre</v>
      </c>
      <c r="S86" s="347" t="str">
        <f t="shared" si="124"/>
        <v>Octubre</v>
      </c>
      <c r="T86" s="347" t="str">
        <f t="shared" si="124"/>
        <v>Noviembre</v>
      </c>
      <c r="U86" s="347" t="str">
        <f t="shared" si="124"/>
        <v>Diciembre</v>
      </c>
      <c r="V86" s="833"/>
      <c r="W86" s="91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91"/>
    </row>
    <row r="87" spans="2:79">
      <c r="B87" s="98"/>
      <c r="C87" s="272"/>
      <c r="D87" s="841"/>
      <c r="E87" s="1013" t="s">
        <v>152</v>
      </c>
      <c r="F87" s="1014"/>
      <c r="G87" s="1014"/>
      <c r="H87" s="1022"/>
      <c r="I87" s="1023"/>
      <c r="J87" s="348">
        <f>SUM(J88:J103)</f>
        <v>1</v>
      </c>
      <c r="K87" s="348">
        <f t="shared" ref="K87:U87" si="125">SUM(K88:K103)</f>
        <v>1</v>
      </c>
      <c r="L87" s="348">
        <f t="shared" si="125"/>
        <v>1</v>
      </c>
      <c r="M87" s="348">
        <f t="shared" si="125"/>
        <v>1</v>
      </c>
      <c r="N87" s="348">
        <f t="shared" si="125"/>
        <v>1</v>
      </c>
      <c r="O87" s="348">
        <f t="shared" si="125"/>
        <v>1</v>
      </c>
      <c r="P87" s="348">
        <f t="shared" si="125"/>
        <v>1</v>
      </c>
      <c r="Q87" s="348">
        <f t="shared" si="125"/>
        <v>1</v>
      </c>
      <c r="R87" s="348">
        <f t="shared" si="125"/>
        <v>1</v>
      </c>
      <c r="S87" s="348">
        <f t="shared" si="125"/>
        <v>1</v>
      </c>
      <c r="T87" s="348">
        <f t="shared" si="125"/>
        <v>1</v>
      </c>
      <c r="U87" s="349">
        <f t="shared" si="125"/>
        <v>1</v>
      </c>
      <c r="V87" s="833"/>
      <c r="W87" s="91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104" t="str">
        <f t="shared" ref="AT87:AT103" si="126">+E87</f>
        <v>Personal NO Fijo</v>
      </c>
      <c r="AU87" s="5">
        <f>SUM(AV87:BG87)</f>
        <v>7980</v>
      </c>
      <c r="AV87" s="5">
        <f t="shared" ref="AV87:BG87" si="127">SUM(AV88:AV103)</f>
        <v>665</v>
      </c>
      <c r="AW87" s="5">
        <f t="shared" si="127"/>
        <v>665</v>
      </c>
      <c r="AX87" s="5">
        <f t="shared" si="127"/>
        <v>665</v>
      </c>
      <c r="AY87" s="5">
        <f t="shared" si="127"/>
        <v>665</v>
      </c>
      <c r="AZ87" s="5">
        <f t="shared" si="127"/>
        <v>665</v>
      </c>
      <c r="BA87" s="5">
        <f t="shared" si="127"/>
        <v>665</v>
      </c>
      <c r="BB87" s="5">
        <f t="shared" si="127"/>
        <v>665</v>
      </c>
      <c r="BC87" s="5">
        <f t="shared" si="127"/>
        <v>665</v>
      </c>
      <c r="BD87" s="5">
        <f t="shared" si="127"/>
        <v>665</v>
      </c>
      <c r="BE87" s="5">
        <f t="shared" si="127"/>
        <v>665</v>
      </c>
      <c r="BF87" s="5">
        <f t="shared" si="127"/>
        <v>665</v>
      </c>
      <c r="BG87" s="5">
        <f t="shared" si="127"/>
        <v>665</v>
      </c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91"/>
    </row>
    <row r="88" spans="2:79">
      <c r="B88" s="98"/>
      <c r="C88" s="272"/>
      <c r="D88" s="841"/>
      <c r="E88" s="1005" t="s">
        <v>310</v>
      </c>
      <c r="F88" s="1006"/>
      <c r="G88" s="1007"/>
      <c r="H88" s="350">
        <v>500</v>
      </c>
      <c r="I88" s="351">
        <v>0.33</v>
      </c>
      <c r="J88" s="352">
        <v>1</v>
      </c>
      <c r="K88" s="352">
        <f t="shared" ref="K88:U88" si="128">+J88</f>
        <v>1</v>
      </c>
      <c r="L88" s="352">
        <f t="shared" si="128"/>
        <v>1</v>
      </c>
      <c r="M88" s="352">
        <f t="shared" si="128"/>
        <v>1</v>
      </c>
      <c r="N88" s="352">
        <f t="shared" si="128"/>
        <v>1</v>
      </c>
      <c r="O88" s="352">
        <f t="shared" si="128"/>
        <v>1</v>
      </c>
      <c r="P88" s="352">
        <f t="shared" si="128"/>
        <v>1</v>
      </c>
      <c r="Q88" s="352">
        <f t="shared" si="128"/>
        <v>1</v>
      </c>
      <c r="R88" s="352">
        <f t="shared" si="128"/>
        <v>1</v>
      </c>
      <c r="S88" s="352">
        <f t="shared" si="128"/>
        <v>1</v>
      </c>
      <c r="T88" s="352">
        <f t="shared" si="128"/>
        <v>1</v>
      </c>
      <c r="U88" s="353">
        <f t="shared" si="128"/>
        <v>1</v>
      </c>
      <c r="V88" s="833"/>
      <c r="W88" s="91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104" t="str">
        <f t="shared" si="126"/>
        <v>auxiliar</v>
      </c>
      <c r="AU88" s="5">
        <f>+(H88*I88)+H88</f>
        <v>665</v>
      </c>
      <c r="AV88" s="5">
        <f t="shared" ref="AV88:AV103" si="129">+$AU88*J88</f>
        <v>665</v>
      </c>
      <c r="AW88" s="5">
        <f t="shared" ref="AW88:AW103" si="130">+$AU88*K88</f>
        <v>665</v>
      </c>
      <c r="AX88" s="5">
        <f t="shared" ref="AX88:AX103" si="131">+$AU88*L88</f>
        <v>665</v>
      </c>
      <c r="AY88" s="5">
        <f t="shared" ref="AY88:AY103" si="132">+$AU88*M88</f>
        <v>665</v>
      </c>
      <c r="AZ88" s="5">
        <f t="shared" ref="AZ88:AZ103" si="133">+$AU88*N88</f>
        <v>665</v>
      </c>
      <c r="BA88" s="5">
        <f t="shared" ref="BA88:BA103" si="134">+$AU88*O88</f>
        <v>665</v>
      </c>
      <c r="BB88" s="5">
        <f t="shared" ref="BB88:BB103" si="135">+$AU88*P88</f>
        <v>665</v>
      </c>
      <c r="BC88" s="5">
        <f t="shared" ref="BC88:BC103" si="136">+$AU88*Q88</f>
        <v>665</v>
      </c>
      <c r="BD88" s="5">
        <f t="shared" ref="BD88:BD103" si="137">+$AU88*R88</f>
        <v>665</v>
      </c>
      <c r="BE88" s="5">
        <f t="shared" ref="BE88:BE103" si="138">+$AU88*S88</f>
        <v>665</v>
      </c>
      <c r="BF88" s="5">
        <f t="shared" ref="BF88:BF103" si="139">+$AU88*T88</f>
        <v>665</v>
      </c>
      <c r="BG88" s="5">
        <f t="shared" ref="BG88:BG103" si="140">+$AU88*U88</f>
        <v>665</v>
      </c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91"/>
    </row>
    <row r="89" spans="2:79">
      <c r="B89" s="98"/>
      <c r="C89" s="272"/>
      <c r="D89" s="841"/>
      <c r="E89" s="1033"/>
      <c r="F89" s="1034"/>
      <c r="G89" s="1035"/>
      <c r="H89" s="354"/>
      <c r="I89" s="355">
        <v>0</v>
      </c>
      <c r="J89" s="356">
        <v>0</v>
      </c>
      <c r="K89" s="356">
        <f t="shared" ref="K89:U89" si="141">+J89</f>
        <v>0</v>
      </c>
      <c r="L89" s="356">
        <f t="shared" si="141"/>
        <v>0</v>
      </c>
      <c r="M89" s="356">
        <f t="shared" si="141"/>
        <v>0</v>
      </c>
      <c r="N89" s="356">
        <f t="shared" si="141"/>
        <v>0</v>
      </c>
      <c r="O89" s="356">
        <f t="shared" si="141"/>
        <v>0</v>
      </c>
      <c r="P89" s="356">
        <f t="shared" si="141"/>
        <v>0</v>
      </c>
      <c r="Q89" s="356">
        <f t="shared" si="141"/>
        <v>0</v>
      </c>
      <c r="R89" s="356">
        <f t="shared" si="141"/>
        <v>0</v>
      </c>
      <c r="S89" s="356">
        <f t="shared" si="141"/>
        <v>0</v>
      </c>
      <c r="T89" s="356">
        <f t="shared" si="141"/>
        <v>0</v>
      </c>
      <c r="U89" s="357">
        <f t="shared" si="141"/>
        <v>0</v>
      </c>
      <c r="V89" s="833"/>
      <c r="W89" s="91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469">
        <f t="shared" si="126"/>
        <v>0</v>
      </c>
      <c r="AU89" s="42">
        <f t="shared" ref="AU89:AU103" si="142">+(H89*I89)+H89</f>
        <v>0</v>
      </c>
      <c r="AV89" s="42">
        <f t="shared" si="129"/>
        <v>0</v>
      </c>
      <c r="AW89" s="42">
        <f t="shared" si="130"/>
        <v>0</v>
      </c>
      <c r="AX89" s="42">
        <f t="shared" si="131"/>
        <v>0</v>
      </c>
      <c r="AY89" s="42">
        <f t="shared" si="132"/>
        <v>0</v>
      </c>
      <c r="AZ89" s="42">
        <f t="shared" si="133"/>
        <v>0</v>
      </c>
      <c r="BA89" s="42">
        <f t="shared" si="134"/>
        <v>0</v>
      </c>
      <c r="BB89" s="42">
        <f t="shared" si="135"/>
        <v>0</v>
      </c>
      <c r="BC89" s="42">
        <f t="shared" si="136"/>
        <v>0</v>
      </c>
      <c r="BD89" s="42">
        <f t="shared" si="137"/>
        <v>0</v>
      </c>
      <c r="BE89" s="42">
        <f t="shared" si="138"/>
        <v>0</v>
      </c>
      <c r="BF89" s="42">
        <f t="shared" si="139"/>
        <v>0</v>
      </c>
      <c r="BG89" s="42">
        <f t="shared" si="140"/>
        <v>0</v>
      </c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91"/>
    </row>
    <row r="90" spans="2:79" hidden="1">
      <c r="B90" s="98"/>
      <c r="C90" s="272"/>
      <c r="D90" s="841"/>
      <c r="E90" s="1033"/>
      <c r="F90" s="1034"/>
      <c r="G90" s="1035"/>
      <c r="H90" s="354"/>
      <c r="I90" s="355"/>
      <c r="J90" s="356">
        <v>0</v>
      </c>
      <c r="K90" s="356">
        <f t="shared" ref="K90:U90" si="143">+J90</f>
        <v>0</v>
      </c>
      <c r="L90" s="356">
        <f t="shared" si="143"/>
        <v>0</v>
      </c>
      <c r="M90" s="356">
        <f t="shared" si="143"/>
        <v>0</v>
      </c>
      <c r="N90" s="356">
        <f t="shared" si="143"/>
        <v>0</v>
      </c>
      <c r="O90" s="356">
        <f t="shared" si="143"/>
        <v>0</v>
      </c>
      <c r="P90" s="356">
        <f t="shared" si="143"/>
        <v>0</v>
      </c>
      <c r="Q90" s="356">
        <f t="shared" si="143"/>
        <v>0</v>
      </c>
      <c r="R90" s="356">
        <f t="shared" si="143"/>
        <v>0</v>
      </c>
      <c r="S90" s="356">
        <f t="shared" si="143"/>
        <v>0</v>
      </c>
      <c r="T90" s="356">
        <f t="shared" si="143"/>
        <v>0</v>
      </c>
      <c r="U90" s="357">
        <f t="shared" si="143"/>
        <v>0</v>
      </c>
      <c r="V90" s="833"/>
      <c r="W90" s="91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104">
        <f t="shared" si="126"/>
        <v>0</v>
      </c>
      <c r="AU90" s="5">
        <f t="shared" si="142"/>
        <v>0</v>
      </c>
      <c r="AV90" s="5">
        <f t="shared" si="129"/>
        <v>0</v>
      </c>
      <c r="AW90" s="5">
        <f t="shared" si="130"/>
        <v>0</v>
      </c>
      <c r="AX90" s="5">
        <f t="shared" si="131"/>
        <v>0</v>
      </c>
      <c r="AY90" s="5">
        <f t="shared" si="132"/>
        <v>0</v>
      </c>
      <c r="AZ90" s="5">
        <f t="shared" si="133"/>
        <v>0</v>
      </c>
      <c r="BA90" s="5">
        <f t="shared" si="134"/>
        <v>0</v>
      </c>
      <c r="BB90" s="5">
        <f t="shared" si="135"/>
        <v>0</v>
      </c>
      <c r="BC90" s="5">
        <f t="shared" si="136"/>
        <v>0</v>
      </c>
      <c r="BD90" s="5">
        <f t="shared" si="137"/>
        <v>0</v>
      </c>
      <c r="BE90" s="5">
        <f t="shared" si="138"/>
        <v>0</v>
      </c>
      <c r="BF90" s="5">
        <f t="shared" si="139"/>
        <v>0</v>
      </c>
      <c r="BG90" s="5">
        <f t="shared" si="140"/>
        <v>0</v>
      </c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91"/>
    </row>
    <row r="91" spans="2:79" hidden="1">
      <c r="B91" s="98"/>
      <c r="C91" s="272"/>
      <c r="D91" s="841"/>
      <c r="E91" s="1033"/>
      <c r="F91" s="1034"/>
      <c r="G91" s="1035"/>
      <c r="H91" s="354"/>
      <c r="I91" s="355"/>
      <c r="J91" s="356">
        <v>0</v>
      </c>
      <c r="K91" s="356">
        <f t="shared" ref="K91:U91" si="144">+J91</f>
        <v>0</v>
      </c>
      <c r="L91" s="356">
        <f t="shared" si="144"/>
        <v>0</v>
      </c>
      <c r="M91" s="356">
        <f t="shared" si="144"/>
        <v>0</v>
      </c>
      <c r="N91" s="356">
        <f t="shared" si="144"/>
        <v>0</v>
      </c>
      <c r="O91" s="356">
        <f t="shared" si="144"/>
        <v>0</v>
      </c>
      <c r="P91" s="356">
        <f t="shared" si="144"/>
        <v>0</v>
      </c>
      <c r="Q91" s="356">
        <f t="shared" si="144"/>
        <v>0</v>
      </c>
      <c r="R91" s="356">
        <f t="shared" si="144"/>
        <v>0</v>
      </c>
      <c r="S91" s="356">
        <f t="shared" si="144"/>
        <v>0</v>
      </c>
      <c r="T91" s="356">
        <f t="shared" si="144"/>
        <v>0</v>
      </c>
      <c r="U91" s="357">
        <f t="shared" si="144"/>
        <v>0</v>
      </c>
      <c r="V91" s="833"/>
      <c r="W91" s="91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104">
        <f t="shared" si="126"/>
        <v>0</v>
      </c>
      <c r="AU91" s="5">
        <f t="shared" si="142"/>
        <v>0</v>
      </c>
      <c r="AV91" s="5">
        <f t="shared" si="129"/>
        <v>0</v>
      </c>
      <c r="AW91" s="5">
        <f t="shared" si="130"/>
        <v>0</v>
      </c>
      <c r="AX91" s="5">
        <f t="shared" si="131"/>
        <v>0</v>
      </c>
      <c r="AY91" s="5">
        <f t="shared" si="132"/>
        <v>0</v>
      </c>
      <c r="AZ91" s="5">
        <f t="shared" si="133"/>
        <v>0</v>
      </c>
      <c r="BA91" s="5">
        <f t="shared" si="134"/>
        <v>0</v>
      </c>
      <c r="BB91" s="5">
        <f t="shared" si="135"/>
        <v>0</v>
      </c>
      <c r="BC91" s="5">
        <f t="shared" si="136"/>
        <v>0</v>
      </c>
      <c r="BD91" s="5">
        <f t="shared" si="137"/>
        <v>0</v>
      </c>
      <c r="BE91" s="5">
        <f t="shared" si="138"/>
        <v>0</v>
      </c>
      <c r="BF91" s="5">
        <f t="shared" si="139"/>
        <v>0</v>
      </c>
      <c r="BG91" s="5">
        <f t="shared" si="140"/>
        <v>0</v>
      </c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91"/>
    </row>
    <row r="92" spans="2:79" hidden="1">
      <c r="B92" s="98"/>
      <c r="C92" s="272"/>
      <c r="D92" s="841"/>
      <c r="E92" s="1033"/>
      <c r="F92" s="1034"/>
      <c r="G92" s="1035"/>
      <c r="H92" s="354"/>
      <c r="I92" s="355"/>
      <c r="J92" s="356">
        <v>0</v>
      </c>
      <c r="K92" s="356">
        <f t="shared" ref="K92:U92" si="145">+J92</f>
        <v>0</v>
      </c>
      <c r="L92" s="356">
        <f t="shared" si="145"/>
        <v>0</v>
      </c>
      <c r="M92" s="356">
        <f t="shared" si="145"/>
        <v>0</v>
      </c>
      <c r="N92" s="356">
        <f t="shared" si="145"/>
        <v>0</v>
      </c>
      <c r="O92" s="356">
        <f t="shared" si="145"/>
        <v>0</v>
      </c>
      <c r="P92" s="356">
        <f t="shared" si="145"/>
        <v>0</v>
      </c>
      <c r="Q92" s="356">
        <f t="shared" si="145"/>
        <v>0</v>
      </c>
      <c r="R92" s="356">
        <f t="shared" si="145"/>
        <v>0</v>
      </c>
      <c r="S92" s="356">
        <f t="shared" si="145"/>
        <v>0</v>
      </c>
      <c r="T92" s="356">
        <f t="shared" si="145"/>
        <v>0</v>
      </c>
      <c r="U92" s="357">
        <f t="shared" si="145"/>
        <v>0</v>
      </c>
      <c r="V92" s="833"/>
      <c r="W92" s="91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04">
        <f t="shared" si="126"/>
        <v>0</v>
      </c>
      <c r="AU92" s="5">
        <f t="shared" si="142"/>
        <v>0</v>
      </c>
      <c r="AV92" s="5">
        <f t="shared" si="129"/>
        <v>0</v>
      </c>
      <c r="AW92" s="5">
        <f t="shared" si="130"/>
        <v>0</v>
      </c>
      <c r="AX92" s="5">
        <f t="shared" si="131"/>
        <v>0</v>
      </c>
      <c r="AY92" s="5">
        <f t="shared" si="132"/>
        <v>0</v>
      </c>
      <c r="AZ92" s="5">
        <f t="shared" si="133"/>
        <v>0</v>
      </c>
      <c r="BA92" s="5">
        <f t="shared" si="134"/>
        <v>0</v>
      </c>
      <c r="BB92" s="5">
        <f t="shared" si="135"/>
        <v>0</v>
      </c>
      <c r="BC92" s="5">
        <f t="shared" si="136"/>
        <v>0</v>
      </c>
      <c r="BD92" s="5">
        <f t="shared" si="137"/>
        <v>0</v>
      </c>
      <c r="BE92" s="5">
        <f t="shared" si="138"/>
        <v>0</v>
      </c>
      <c r="BF92" s="5">
        <f t="shared" si="139"/>
        <v>0</v>
      </c>
      <c r="BG92" s="5">
        <f t="shared" si="140"/>
        <v>0</v>
      </c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91"/>
    </row>
    <row r="93" spans="2:79" hidden="1">
      <c r="B93" s="98"/>
      <c r="C93" s="272"/>
      <c r="D93" s="841"/>
      <c r="E93" s="1033"/>
      <c r="F93" s="1034"/>
      <c r="G93" s="1035"/>
      <c r="H93" s="354"/>
      <c r="I93" s="355"/>
      <c r="J93" s="356">
        <v>0</v>
      </c>
      <c r="K93" s="356">
        <f t="shared" ref="K93:U93" si="146">+J93</f>
        <v>0</v>
      </c>
      <c r="L93" s="356">
        <f t="shared" si="146"/>
        <v>0</v>
      </c>
      <c r="M93" s="356">
        <f t="shared" si="146"/>
        <v>0</v>
      </c>
      <c r="N93" s="356">
        <f t="shared" si="146"/>
        <v>0</v>
      </c>
      <c r="O93" s="356">
        <f t="shared" si="146"/>
        <v>0</v>
      </c>
      <c r="P93" s="356">
        <f t="shared" si="146"/>
        <v>0</v>
      </c>
      <c r="Q93" s="356">
        <f t="shared" si="146"/>
        <v>0</v>
      </c>
      <c r="R93" s="356">
        <f t="shared" si="146"/>
        <v>0</v>
      </c>
      <c r="S93" s="356">
        <f t="shared" si="146"/>
        <v>0</v>
      </c>
      <c r="T93" s="356">
        <f t="shared" si="146"/>
        <v>0</v>
      </c>
      <c r="U93" s="357">
        <f t="shared" si="146"/>
        <v>0</v>
      </c>
      <c r="V93" s="833"/>
      <c r="W93" s="91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104">
        <f t="shared" si="126"/>
        <v>0</v>
      </c>
      <c r="AU93" s="5">
        <f t="shared" si="142"/>
        <v>0</v>
      </c>
      <c r="AV93" s="5">
        <f t="shared" si="129"/>
        <v>0</v>
      </c>
      <c r="AW93" s="5">
        <f t="shared" si="130"/>
        <v>0</v>
      </c>
      <c r="AX93" s="5">
        <f t="shared" si="131"/>
        <v>0</v>
      </c>
      <c r="AY93" s="5">
        <f t="shared" si="132"/>
        <v>0</v>
      </c>
      <c r="AZ93" s="5">
        <f t="shared" si="133"/>
        <v>0</v>
      </c>
      <c r="BA93" s="5">
        <f t="shared" si="134"/>
        <v>0</v>
      </c>
      <c r="BB93" s="5">
        <f t="shared" si="135"/>
        <v>0</v>
      </c>
      <c r="BC93" s="5">
        <f t="shared" si="136"/>
        <v>0</v>
      </c>
      <c r="BD93" s="5">
        <f t="shared" si="137"/>
        <v>0</v>
      </c>
      <c r="BE93" s="5">
        <f t="shared" si="138"/>
        <v>0</v>
      </c>
      <c r="BF93" s="5">
        <f t="shared" si="139"/>
        <v>0</v>
      </c>
      <c r="BG93" s="5">
        <f t="shared" si="140"/>
        <v>0</v>
      </c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91"/>
    </row>
    <row r="94" spans="2:79" hidden="1">
      <c r="B94" s="98"/>
      <c r="C94" s="272"/>
      <c r="D94" s="841"/>
      <c r="E94" s="1033"/>
      <c r="F94" s="1034"/>
      <c r="G94" s="1035"/>
      <c r="H94" s="354"/>
      <c r="I94" s="355"/>
      <c r="J94" s="356">
        <v>0</v>
      </c>
      <c r="K94" s="356">
        <f t="shared" ref="K94:U94" si="147">+J94</f>
        <v>0</v>
      </c>
      <c r="L94" s="356">
        <f t="shared" si="147"/>
        <v>0</v>
      </c>
      <c r="M94" s="356">
        <f t="shared" si="147"/>
        <v>0</v>
      </c>
      <c r="N94" s="356">
        <f t="shared" si="147"/>
        <v>0</v>
      </c>
      <c r="O94" s="356">
        <f t="shared" si="147"/>
        <v>0</v>
      </c>
      <c r="P94" s="356">
        <f t="shared" si="147"/>
        <v>0</v>
      </c>
      <c r="Q94" s="356">
        <f t="shared" si="147"/>
        <v>0</v>
      </c>
      <c r="R94" s="356">
        <f t="shared" si="147"/>
        <v>0</v>
      </c>
      <c r="S94" s="356">
        <f t="shared" si="147"/>
        <v>0</v>
      </c>
      <c r="T94" s="356">
        <f t="shared" si="147"/>
        <v>0</v>
      </c>
      <c r="U94" s="357">
        <f t="shared" si="147"/>
        <v>0</v>
      </c>
      <c r="V94" s="833"/>
      <c r="W94" s="91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104">
        <f t="shared" si="126"/>
        <v>0</v>
      </c>
      <c r="AU94" s="5">
        <f t="shared" si="142"/>
        <v>0</v>
      </c>
      <c r="AV94" s="5">
        <f t="shared" si="129"/>
        <v>0</v>
      </c>
      <c r="AW94" s="5">
        <f t="shared" si="130"/>
        <v>0</v>
      </c>
      <c r="AX94" s="5">
        <f t="shared" si="131"/>
        <v>0</v>
      </c>
      <c r="AY94" s="5">
        <f t="shared" si="132"/>
        <v>0</v>
      </c>
      <c r="AZ94" s="5">
        <f t="shared" si="133"/>
        <v>0</v>
      </c>
      <c r="BA94" s="5">
        <f t="shared" si="134"/>
        <v>0</v>
      </c>
      <c r="BB94" s="5">
        <f t="shared" si="135"/>
        <v>0</v>
      </c>
      <c r="BC94" s="5">
        <f t="shared" si="136"/>
        <v>0</v>
      </c>
      <c r="BD94" s="5">
        <f t="shared" si="137"/>
        <v>0</v>
      </c>
      <c r="BE94" s="5">
        <f t="shared" si="138"/>
        <v>0</v>
      </c>
      <c r="BF94" s="5">
        <f t="shared" si="139"/>
        <v>0</v>
      </c>
      <c r="BG94" s="5">
        <f t="shared" si="140"/>
        <v>0</v>
      </c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91"/>
    </row>
    <row r="95" spans="2:79" hidden="1">
      <c r="B95" s="98"/>
      <c r="C95" s="272"/>
      <c r="D95" s="841"/>
      <c r="E95" s="1033"/>
      <c r="F95" s="1034"/>
      <c r="G95" s="1035"/>
      <c r="H95" s="354"/>
      <c r="I95" s="355"/>
      <c r="J95" s="356">
        <v>0</v>
      </c>
      <c r="K95" s="356">
        <f t="shared" ref="K95:U95" si="148">+J95</f>
        <v>0</v>
      </c>
      <c r="L95" s="356">
        <f t="shared" si="148"/>
        <v>0</v>
      </c>
      <c r="M95" s="356">
        <f t="shared" si="148"/>
        <v>0</v>
      </c>
      <c r="N95" s="356">
        <f t="shared" si="148"/>
        <v>0</v>
      </c>
      <c r="O95" s="356">
        <f t="shared" si="148"/>
        <v>0</v>
      </c>
      <c r="P95" s="356">
        <f t="shared" si="148"/>
        <v>0</v>
      </c>
      <c r="Q95" s="356">
        <f t="shared" si="148"/>
        <v>0</v>
      </c>
      <c r="R95" s="356">
        <f t="shared" si="148"/>
        <v>0</v>
      </c>
      <c r="S95" s="356">
        <f t="shared" si="148"/>
        <v>0</v>
      </c>
      <c r="T95" s="356">
        <f t="shared" si="148"/>
        <v>0</v>
      </c>
      <c r="U95" s="357">
        <f t="shared" si="148"/>
        <v>0</v>
      </c>
      <c r="V95" s="833"/>
      <c r="W95" s="91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104">
        <f t="shared" si="126"/>
        <v>0</v>
      </c>
      <c r="AU95" s="5">
        <f t="shared" si="142"/>
        <v>0</v>
      </c>
      <c r="AV95" s="5">
        <f t="shared" si="129"/>
        <v>0</v>
      </c>
      <c r="AW95" s="5">
        <f t="shared" si="130"/>
        <v>0</v>
      </c>
      <c r="AX95" s="5">
        <f t="shared" si="131"/>
        <v>0</v>
      </c>
      <c r="AY95" s="5">
        <f t="shared" si="132"/>
        <v>0</v>
      </c>
      <c r="AZ95" s="5">
        <f t="shared" si="133"/>
        <v>0</v>
      </c>
      <c r="BA95" s="5">
        <f t="shared" si="134"/>
        <v>0</v>
      </c>
      <c r="BB95" s="5">
        <f t="shared" si="135"/>
        <v>0</v>
      </c>
      <c r="BC95" s="5">
        <f t="shared" si="136"/>
        <v>0</v>
      </c>
      <c r="BD95" s="5">
        <f t="shared" si="137"/>
        <v>0</v>
      </c>
      <c r="BE95" s="5">
        <f t="shared" si="138"/>
        <v>0</v>
      </c>
      <c r="BF95" s="5">
        <f t="shared" si="139"/>
        <v>0</v>
      </c>
      <c r="BG95" s="5">
        <f t="shared" si="140"/>
        <v>0</v>
      </c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91"/>
    </row>
    <row r="96" spans="2:79" hidden="1">
      <c r="B96" s="98"/>
      <c r="C96" s="272"/>
      <c r="D96" s="841"/>
      <c r="E96" s="1033"/>
      <c r="F96" s="1034"/>
      <c r="G96" s="1035"/>
      <c r="H96" s="354"/>
      <c r="I96" s="355"/>
      <c r="J96" s="356">
        <v>0</v>
      </c>
      <c r="K96" s="356">
        <f t="shared" ref="K96:U96" si="149">+J96</f>
        <v>0</v>
      </c>
      <c r="L96" s="356">
        <f t="shared" si="149"/>
        <v>0</v>
      </c>
      <c r="M96" s="356">
        <f t="shared" si="149"/>
        <v>0</v>
      </c>
      <c r="N96" s="356">
        <f t="shared" si="149"/>
        <v>0</v>
      </c>
      <c r="O96" s="356">
        <f t="shared" si="149"/>
        <v>0</v>
      </c>
      <c r="P96" s="356">
        <f t="shared" si="149"/>
        <v>0</v>
      </c>
      <c r="Q96" s="356">
        <f t="shared" si="149"/>
        <v>0</v>
      </c>
      <c r="R96" s="356">
        <f t="shared" si="149"/>
        <v>0</v>
      </c>
      <c r="S96" s="356">
        <f t="shared" si="149"/>
        <v>0</v>
      </c>
      <c r="T96" s="356">
        <f t="shared" si="149"/>
        <v>0</v>
      </c>
      <c r="U96" s="357">
        <f t="shared" si="149"/>
        <v>0</v>
      </c>
      <c r="V96" s="833"/>
      <c r="W96" s="91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104">
        <f t="shared" si="126"/>
        <v>0</v>
      </c>
      <c r="AU96" s="5">
        <f t="shared" si="142"/>
        <v>0</v>
      </c>
      <c r="AV96" s="5">
        <f t="shared" si="129"/>
        <v>0</v>
      </c>
      <c r="AW96" s="5">
        <f t="shared" si="130"/>
        <v>0</v>
      </c>
      <c r="AX96" s="5">
        <f t="shared" si="131"/>
        <v>0</v>
      </c>
      <c r="AY96" s="5">
        <f t="shared" si="132"/>
        <v>0</v>
      </c>
      <c r="AZ96" s="5">
        <f t="shared" si="133"/>
        <v>0</v>
      </c>
      <c r="BA96" s="5">
        <f t="shared" si="134"/>
        <v>0</v>
      </c>
      <c r="BB96" s="5">
        <f t="shared" si="135"/>
        <v>0</v>
      </c>
      <c r="BC96" s="5">
        <f t="shared" si="136"/>
        <v>0</v>
      </c>
      <c r="BD96" s="5">
        <f t="shared" si="137"/>
        <v>0</v>
      </c>
      <c r="BE96" s="5">
        <f t="shared" si="138"/>
        <v>0</v>
      </c>
      <c r="BF96" s="5">
        <f t="shared" si="139"/>
        <v>0</v>
      </c>
      <c r="BG96" s="5">
        <f t="shared" si="140"/>
        <v>0</v>
      </c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91"/>
    </row>
    <row r="97" spans="2:79" hidden="1">
      <c r="B97" s="98"/>
      <c r="C97" s="272"/>
      <c r="D97" s="841"/>
      <c r="E97" s="1033"/>
      <c r="F97" s="1034"/>
      <c r="G97" s="1035"/>
      <c r="H97" s="354"/>
      <c r="I97" s="355"/>
      <c r="J97" s="356">
        <v>0</v>
      </c>
      <c r="K97" s="356">
        <f t="shared" ref="K97:U97" si="150">+J97</f>
        <v>0</v>
      </c>
      <c r="L97" s="356">
        <f t="shared" si="150"/>
        <v>0</v>
      </c>
      <c r="M97" s="356">
        <f t="shared" si="150"/>
        <v>0</v>
      </c>
      <c r="N97" s="356">
        <f t="shared" si="150"/>
        <v>0</v>
      </c>
      <c r="O97" s="356">
        <f t="shared" si="150"/>
        <v>0</v>
      </c>
      <c r="P97" s="356">
        <f t="shared" si="150"/>
        <v>0</v>
      </c>
      <c r="Q97" s="356">
        <f t="shared" si="150"/>
        <v>0</v>
      </c>
      <c r="R97" s="356">
        <f t="shared" si="150"/>
        <v>0</v>
      </c>
      <c r="S97" s="356">
        <f t="shared" si="150"/>
        <v>0</v>
      </c>
      <c r="T97" s="356">
        <f t="shared" si="150"/>
        <v>0</v>
      </c>
      <c r="U97" s="357">
        <f t="shared" si="150"/>
        <v>0</v>
      </c>
      <c r="V97" s="833"/>
      <c r="W97" s="91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104">
        <f t="shared" si="126"/>
        <v>0</v>
      </c>
      <c r="AU97" s="5">
        <f t="shared" si="142"/>
        <v>0</v>
      </c>
      <c r="AV97" s="5">
        <f t="shared" si="129"/>
        <v>0</v>
      </c>
      <c r="AW97" s="5">
        <f t="shared" si="130"/>
        <v>0</v>
      </c>
      <c r="AX97" s="5">
        <f t="shared" si="131"/>
        <v>0</v>
      </c>
      <c r="AY97" s="5">
        <f t="shared" si="132"/>
        <v>0</v>
      </c>
      <c r="AZ97" s="5">
        <f t="shared" si="133"/>
        <v>0</v>
      </c>
      <c r="BA97" s="5">
        <f t="shared" si="134"/>
        <v>0</v>
      </c>
      <c r="BB97" s="5">
        <f t="shared" si="135"/>
        <v>0</v>
      </c>
      <c r="BC97" s="5">
        <f t="shared" si="136"/>
        <v>0</v>
      </c>
      <c r="BD97" s="5">
        <f t="shared" si="137"/>
        <v>0</v>
      </c>
      <c r="BE97" s="5">
        <f t="shared" si="138"/>
        <v>0</v>
      </c>
      <c r="BF97" s="5">
        <f t="shared" si="139"/>
        <v>0</v>
      </c>
      <c r="BG97" s="5">
        <f t="shared" si="140"/>
        <v>0</v>
      </c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91"/>
    </row>
    <row r="98" spans="2:79" hidden="1">
      <c r="B98" s="98"/>
      <c r="C98" s="272"/>
      <c r="D98" s="841"/>
      <c r="E98" s="1033"/>
      <c r="F98" s="1034"/>
      <c r="G98" s="1035"/>
      <c r="H98" s="354"/>
      <c r="I98" s="355"/>
      <c r="J98" s="356">
        <v>0</v>
      </c>
      <c r="K98" s="356">
        <f t="shared" ref="K98:U98" si="151">+J98</f>
        <v>0</v>
      </c>
      <c r="L98" s="356">
        <f t="shared" si="151"/>
        <v>0</v>
      </c>
      <c r="M98" s="356">
        <f t="shared" si="151"/>
        <v>0</v>
      </c>
      <c r="N98" s="356">
        <f t="shared" si="151"/>
        <v>0</v>
      </c>
      <c r="O98" s="356">
        <f t="shared" si="151"/>
        <v>0</v>
      </c>
      <c r="P98" s="356">
        <f t="shared" si="151"/>
        <v>0</v>
      </c>
      <c r="Q98" s="356">
        <f t="shared" si="151"/>
        <v>0</v>
      </c>
      <c r="R98" s="356">
        <f t="shared" si="151"/>
        <v>0</v>
      </c>
      <c r="S98" s="356">
        <f t="shared" si="151"/>
        <v>0</v>
      </c>
      <c r="T98" s="356">
        <f t="shared" si="151"/>
        <v>0</v>
      </c>
      <c r="U98" s="357">
        <f t="shared" si="151"/>
        <v>0</v>
      </c>
      <c r="V98" s="833"/>
      <c r="W98" s="91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104">
        <f t="shared" si="126"/>
        <v>0</v>
      </c>
      <c r="AU98" s="5">
        <f t="shared" si="142"/>
        <v>0</v>
      </c>
      <c r="AV98" s="5">
        <f t="shared" si="129"/>
        <v>0</v>
      </c>
      <c r="AW98" s="5">
        <f t="shared" si="130"/>
        <v>0</v>
      </c>
      <c r="AX98" s="5">
        <f t="shared" si="131"/>
        <v>0</v>
      </c>
      <c r="AY98" s="5">
        <f t="shared" si="132"/>
        <v>0</v>
      </c>
      <c r="AZ98" s="5">
        <f t="shared" si="133"/>
        <v>0</v>
      </c>
      <c r="BA98" s="5">
        <f t="shared" si="134"/>
        <v>0</v>
      </c>
      <c r="BB98" s="5">
        <f t="shared" si="135"/>
        <v>0</v>
      </c>
      <c r="BC98" s="5">
        <f t="shared" si="136"/>
        <v>0</v>
      </c>
      <c r="BD98" s="5">
        <f t="shared" si="137"/>
        <v>0</v>
      </c>
      <c r="BE98" s="5">
        <f t="shared" si="138"/>
        <v>0</v>
      </c>
      <c r="BF98" s="5">
        <f t="shared" si="139"/>
        <v>0</v>
      </c>
      <c r="BG98" s="5">
        <f t="shared" si="140"/>
        <v>0</v>
      </c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91"/>
    </row>
    <row r="99" spans="2:79" hidden="1">
      <c r="B99" s="98"/>
      <c r="C99" s="272"/>
      <c r="D99" s="841"/>
      <c r="E99" s="1033"/>
      <c r="F99" s="1034"/>
      <c r="G99" s="1035"/>
      <c r="H99" s="354"/>
      <c r="I99" s="355"/>
      <c r="J99" s="356">
        <v>0</v>
      </c>
      <c r="K99" s="356">
        <f t="shared" ref="K99:U99" si="152">+J99</f>
        <v>0</v>
      </c>
      <c r="L99" s="356">
        <f t="shared" si="152"/>
        <v>0</v>
      </c>
      <c r="M99" s="356">
        <f t="shared" si="152"/>
        <v>0</v>
      </c>
      <c r="N99" s="356">
        <f t="shared" si="152"/>
        <v>0</v>
      </c>
      <c r="O99" s="356">
        <f t="shared" si="152"/>
        <v>0</v>
      </c>
      <c r="P99" s="356">
        <f t="shared" si="152"/>
        <v>0</v>
      </c>
      <c r="Q99" s="356">
        <f t="shared" si="152"/>
        <v>0</v>
      </c>
      <c r="R99" s="356">
        <f t="shared" si="152"/>
        <v>0</v>
      </c>
      <c r="S99" s="356">
        <f t="shared" si="152"/>
        <v>0</v>
      </c>
      <c r="T99" s="356">
        <f t="shared" si="152"/>
        <v>0</v>
      </c>
      <c r="U99" s="357">
        <f t="shared" si="152"/>
        <v>0</v>
      </c>
      <c r="V99" s="833"/>
      <c r="W99" s="91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104">
        <f t="shared" si="126"/>
        <v>0</v>
      </c>
      <c r="AU99" s="5">
        <f t="shared" si="142"/>
        <v>0</v>
      </c>
      <c r="AV99" s="5">
        <f t="shared" si="129"/>
        <v>0</v>
      </c>
      <c r="AW99" s="5">
        <f t="shared" si="130"/>
        <v>0</v>
      </c>
      <c r="AX99" s="5">
        <f t="shared" si="131"/>
        <v>0</v>
      </c>
      <c r="AY99" s="5">
        <f t="shared" si="132"/>
        <v>0</v>
      </c>
      <c r="AZ99" s="5">
        <f t="shared" si="133"/>
        <v>0</v>
      </c>
      <c r="BA99" s="5">
        <f t="shared" si="134"/>
        <v>0</v>
      </c>
      <c r="BB99" s="5">
        <f t="shared" si="135"/>
        <v>0</v>
      </c>
      <c r="BC99" s="5">
        <f t="shared" si="136"/>
        <v>0</v>
      </c>
      <c r="BD99" s="5">
        <f t="shared" si="137"/>
        <v>0</v>
      </c>
      <c r="BE99" s="5">
        <f t="shared" si="138"/>
        <v>0</v>
      </c>
      <c r="BF99" s="5">
        <f t="shared" si="139"/>
        <v>0</v>
      </c>
      <c r="BG99" s="5">
        <f t="shared" si="140"/>
        <v>0</v>
      </c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91"/>
    </row>
    <row r="100" spans="2:79" hidden="1">
      <c r="B100" s="98"/>
      <c r="C100" s="272"/>
      <c r="D100" s="841"/>
      <c r="E100" s="1033"/>
      <c r="F100" s="1034"/>
      <c r="G100" s="1035"/>
      <c r="H100" s="354"/>
      <c r="I100" s="355"/>
      <c r="J100" s="356">
        <v>0</v>
      </c>
      <c r="K100" s="356">
        <f t="shared" ref="K100:U100" si="153">+J100</f>
        <v>0</v>
      </c>
      <c r="L100" s="356">
        <f t="shared" si="153"/>
        <v>0</v>
      </c>
      <c r="M100" s="356">
        <f t="shared" si="153"/>
        <v>0</v>
      </c>
      <c r="N100" s="356">
        <f t="shared" si="153"/>
        <v>0</v>
      </c>
      <c r="O100" s="356">
        <f t="shared" si="153"/>
        <v>0</v>
      </c>
      <c r="P100" s="356">
        <f t="shared" si="153"/>
        <v>0</v>
      </c>
      <c r="Q100" s="356">
        <f t="shared" si="153"/>
        <v>0</v>
      </c>
      <c r="R100" s="356">
        <f t="shared" si="153"/>
        <v>0</v>
      </c>
      <c r="S100" s="356">
        <f t="shared" si="153"/>
        <v>0</v>
      </c>
      <c r="T100" s="356">
        <f t="shared" si="153"/>
        <v>0</v>
      </c>
      <c r="U100" s="357">
        <f t="shared" si="153"/>
        <v>0</v>
      </c>
      <c r="V100" s="833"/>
      <c r="W100" s="91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104">
        <f t="shared" si="126"/>
        <v>0</v>
      </c>
      <c r="AU100" s="5">
        <f t="shared" si="142"/>
        <v>0</v>
      </c>
      <c r="AV100" s="5">
        <f t="shared" si="129"/>
        <v>0</v>
      </c>
      <c r="AW100" s="5">
        <f t="shared" si="130"/>
        <v>0</v>
      </c>
      <c r="AX100" s="5">
        <f t="shared" si="131"/>
        <v>0</v>
      </c>
      <c r="AY100" s="5">
        <f t="shared" si="132"/>
        <v>0</v>
      </c>
      <c r="AZ100" s="5">
        <f t="shared" si="133"/>
        <v>0</v>
      </c>
      <c r="BA100" s="5">
        <f t="shared" si="134"/>
        <v>0</v>
      </c>
      <c r="BB100" s="5">
        <f t="shared" si="135"/>
        <v>0</v>
      </c>
      <c r="BC100" s="5">
        <f t="shared" si="136"/>
        <v>0</v>
      </c>
      <c r="BD100" s="5">
        <f t="shared" si="137"/>
        <v>0</v>
      </c>
      <c r="BE100" s="5">
        <f t="shared" si="138"/>
        <v>0</v>
      </c>
      <c r="BF100" s="5">
        <f t="shared" si="139"/>
        <v>0</v>
      </c>
      <c r="BG100" s="5">
        <f t="shared" si="140"/>
        <v>0</v>
      </c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91"/>
    </row>
    <row r="101" spans="2:79" hidden="1">
      <c r="B101" s="98"/>
      <c r="C101" s="272"/>
      <c r="D101" s="841"/>
      <c r="E101" s="1033"/>
      <c r="F101" s="1034"/>
      <c r="G101" s="1035"/>
      <c r="H101" s="354"/>
      <c r="I101" s="355"/>
      <c r="J101" s="356">
        <v>0</v>
      </c>
      <c r="K101" s="356">
        <f t="shared" ref="K101:U101" si="154">+J101</f>
        <v>0</v>
      </c>
      <c r="L101" s="356">
        <f t="shared" si="154"/>
        <v>0</v>
      </c>
      <c r="M101" s="356">
        <f t="shared" si="154"/>
        <v>0</v>
      </c>
      <c r="N101" s="356">
        <f t="shared" si="154"/>
        <v>0</v>
      </c>
      <c r="O101" s="356">
        <f t="shared" si="154"/>
        <v>0</v>
      </c>
      <c r="P101" s="356">
        <f t="shared" si="154"/>
        <v>0</v>
      </c>
      <c r="Q101" s="356">
        <f t="shared" si="154"/>
        <v>0</v>
      </c>
      <c r="R101" s="356">
        <f t="shared" si="154"/>
        <v>0</v>
      </c>
      <c r="S101" s="356">
        <f t="shared" si="154"/>
        <v>0</v>
      </c>
      <c r="T101" s="356">
        <f t="shared" si="154"/>
        <v>0</v>
      </c>
      <c r="U101" s="357">
        <f t="shared" si="154"/>
        <v>0</v>
      </c>
      <c r="V101" s="833"/>
      <c r="W101" s="91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104">
        <f t="shared" si="126"/>
        <v>0</v>
      </c>
      <c r="AU101" s="5">
        <f t="shared" si="142"/>
        <v>0</v>
      </c>
      <c r="AV101" s="5">
        <f t="shared" si="129"/>
        <v>0</v>
      </c>
      <c r="AW101" s="5">
        <f t="shared" si="130"/>
        <v>0</v>
      </c>
      <c r="AX101" s="5">
        <f t="shared" si="131"/>
        <v>0</v>
      </c>
      <c r="AY101" s="5">
        <f t="shared" si="132"/>
        <v>0</v>
      </c>
      <c r="AZ101" s="5">
        <f t="shared" si="133"/>
        <v>0</v>
      </c>
      <c r="BA101" s="5">
        <f t="shared" si="134"/>
        <v>0</v>
      </c>
      <c r="BB101" s="5">
        <f t="shared" si="135"/>
        <v>0</v>
      </c>
      <c r="BC101" s="5">
        <f t="shared" si="136"/>
        <v>0</v>
      </c>
      <c r="BD101" s="5">
        <f t="shared" si="137"/>
        <v>0</v>
      </c>
      <c r="BE101" s="5">
        <f t="shared" si="138"/>
        <v>0</v>
      </c>
      <c r="BF101" s="5">
        <f t="shared" si="139"/>
        <v>0</v>
      </c>
      <c r="BG101" s="5">
        <f t="shared" si="140"/>
        <v>0</v>
      </c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91"/>
    </row>
    <row r="102" spans="2:79" hidden="1">
      <c r="B102" s="98"/>
      <c r="C102" s="272"/>
      <c r="D102" s="841"/>
      <c r="E102" s="1033"/>
      <c r="F102" s="1034"/>
      <c r="G102" s="1035"/>
      <c r="H102" s="354"/>
      <c r="I102" s="355"/>
      <c r="J102" s="356">
        <v>0</v>
      </c>
      <c r="K102" s="356">
        <f t="shared" ref="K102:T102" si="155">+J102</f>
        <v>0</v>
      </c>
      <c r="L102" s="356">
        <f t="shared" si="155"/>
        <v>0</v>
      </c>
      <c r="M102" s="356">
        <f t="shared" si="155"/>
        <v>0</v>
      </c>
      <c r="N102" s="356">
        <f t="shared" si="155"/>
        <v>0</v>
      </c>
      <c r="O102" s="356">
        <f t="shared" si="155"/>
        <v>0</v>
      </c>
      <c r="P102" s="356">
        <f t="shared" si="155"/>
        <v>0</v>
      </c>
      <c r="Q102" s="356">
        <f t="shared" si="155"/>
        <v>0</v>
      </c>
      <c r="R102" s="356">
        <f t="shared" si="155"/>
        <v>0</v>
      </c>
      <c r="S102" s="356">
        <f t="shared" si="155"/>
        <v>0</v>
      </c>
      <c r="T102" s="356">
        <f t="shared" si="155"/>
        <v>0</v>
      </c>
      <c r="U102" s="357">
        <f>+T102</f>
        <v>0</v>
      </c>
      <c r="V102" s="833"/>
      <c r="W102" s="91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104">
        <f t="shared" si="126"/>
        <v>0</v>
      </c>
      <c r="AU102" s="5">
        <f t="shared" si="142"/>
        <v>0</v>
      </c>
      <c r="AV102" s="5">
        <f t="shared" si="129"/>
        <v>0</v>
      </c>
      <c r="AW102" s="5">
        <f t="shared" si="130"/>
        <v>0</v>
      </c>
      <c r="AX102" s="5">
        <f t="shared" si="131"/>
        <v>0</v>
      </c>
      <c r="AY102" s="5">
        <f t="shared" si="132"/>
        <v>0</v>
      </c>
      <c r="AZ102" s="5">
        <f t="shared" si="133"/>
        <v>0</v>
      </c>
      <c r="BA102" s="5">
        <f t="shared" si="134"/>
        <v>0</v>
      </c>
      <c r="BB102" s="5">
        <f t="shared" si="135"/>
        <v>0</v>
      </c>
      <c r="BC102" s="5">
        <f t="shared" si="136"/>
        <v>0</v>
      </c>
      <c r="BD102" s="5">
        <f t="shared" si="137"/>
        <v>0</v>
      </c>
      <c r="BE102" s="5">
        <f t="shared" si="138"/>
        <v>0</v>
      </c>
      <c r="BF102" s="5">
        <f t="shared" si="139"/>
        <v>0</v>
      </c>
      <c r="BG102" s="5">
        <f t="shared" si="140"/>
        <v>0</v>
      </c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91"/>
    </row>
    <row r="103" spans="2:79" hidden="1">
      <c r="B103" s="98"/>
      <c r="C103" s="272"/>
      <c r="D103" s="841"/>
      <c r="E103" s="1026"/>
      <c r="F103" s="1027"/>
      <c r="G103" s="1028"/>
      <c r="H103" s="358"/>
      <c r="I103" s="359"/>
      <c r="J103" s="360">
        <v>0</v>
      </c>
      <c r="K103" s="360">
        <f t="shared" ref="K103:T103" si="156">+J103</f>
        <v>0</v>
      </c>
      <c r="L103" s="360">
        <f t="shared" si="156"/>
        <v>0</v>
      </c>
      <c r="M103" s="360">
        <f t="shared" si="156"/>
        <v>0</v>
      </c>
      <c r="N103" s="360">
        <f t="shared" si="156"/>
        <v>0</v>
      </c>
      <c r="O103" s="360">
        <f t="shared" si="156"/>
        <v>0</v>
      </c>
      <c r="P103" s="360">
        <f t="shared" si="156"/>
        <v>0</v>
      </c>
      <c r="Q103" s="360">
        <f t="shared" si="156"/>
        <v>0</v>
      </c>
      <c r="R103" s="360">
        <f t="shared" si="156"/>
        <v>0</v>
      </c>
      <c r="S103" s="360">
        <f t="shared" si="156"/>
        <v>0</v>
      </c>
      <c r="T103" s="360">
        <f t="shared" si="156"/>
        <v>0</v>
      </c>
      <c r="U103" s="361">
        <f>+T103</f>
        <v>0</v>
      </c>
      <c r="V103" s="833"/>
      <c r="W103" s="91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469">
        <f t="shared" si="126"/>
        <v>0</v>
      </c>
      <c r="AU103" s="42">
        <f t="shared" si="142"/>
        <v>0</v>
      </c>
      <c r="AV103" s="5">
        <f t="shared" si="129"/>
        <v>0</v>
      </c>
      <c r="AW103" s="5">
        <f t="shared" si="130"/>
        <v>0</v>
      </c>
      <c r="AX103" s="5">
        <f t="shared" si="131"/>
        <v>0</v>
      </c>
      <c r="AY103" s="5">
        <f t="shared" si="132"/>
        <v>0</v>
      </c>
      <c r="AZ103" s="5">
        <f t="shared" si="133"/>
        <v>0</v>
      </c>
      <c r="BA103" s="5">
        <f t="shared" si="134"/>
        <v>0</v>
      </c>
      <c r="BB103" s="5">
        <f t="shared" si="135"/>
        <v>0</v>
      </c>
      <c r="BC103" s="5">
        <f t="shared" si="136"/>
        <v>0</v>
      </c>
      <c r="BD103" s="5">
        <f t="shared" si="137"/>
        <v>0</v>
      </c>
      <c r="BE103" s="5">
        <f t="shared" si="138"/>
        <v>0</v>
      </c>
      <c r="BF103" s="5">
        <f t="shared" si="139"/>
        <v>0</v>
      </c>
      <c r="BG103" s="5">
        <f t="shared" si="140"/>
        <v>0</v>
      </c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91"/>
    </row>
    <row r="104" spans="2:79">
      <c r="B104" s="98"/>
      <c r="C104" s="272"/>
      <c r="D104" s="858"/>
      <c r="E104" s="864" t="s">
        <v>151</v>
      </c>
      <c r="F104" s="865"/>
      <c r="G104" s="865"/>
      <c r="H104" s="865"/>
      <c r="I104" s="866"/>
      <c r="J104" s="867"/>
      <c r="K104" s="867"/>
      <c r="L104" s="867"/>
      <c r="M104" s="867"/>
      <c r="N104" s="867"/>
      <c r="O104" s="867"/>
      <c r="P104" s="867"/>
      <c r="Q104" s="867"/>
      <c r="R104" s="867"/>
      <c r="S104" s="867"/>
      <c r="T104" s="867"/>
      <c r="U104" s="867"/>
      <c r="V104" s="859"/>
      <c r="W104" s="91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91"/>
    </row>
    <row r="105" spans="2:79" ht="9.6" customHeight="1">
      <c r="B105" s="98"/>
      <c r="C105" s="1097"/>
      <c r="D105" s="1098"/>
      <c r="E105" s="1098"/>
      <c r="F105" s="1098"/>
      <c r="G105" s="1098"/>
      <c r="H105" s="1098"/>
      <c r="I105" s="1098"/>
      <c r="J105" s="1098"/>
      <c r="K105" s="1098"/>
      <c r="L105" s="1098"/>
      <c r="M105" s="1098"/>
      <c r="N105" s="1098"/>
      <c r="O105" s="1098"/>
      <c r="P105" s="1098"/>
      <c r="Q105" s="1098"/>
      <c r="R105" s="1098"/>
      <c r="S105" s="1098"/>
      <c r="T105" s="1098"/>
      <c r="U105" s="1098"/>
      <c r="V105" s="1098"/>
      <c r="W105" s="1099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91"/>
    </row>
    <row r="106" spans="2:79" ht="18">
      <c r="B106" s="98"/>
      <c r="C106" s="272"/>
      <c r="D106" s="282">
        <v>3</v>
      </c>
      <c r="E106" s="849" t="s">
        <v>156</v>
      </c>
      <c r="F106" s="850"/>
      <c r="G106" s="851"/>
      <c r="H106" s="850"/>
      <c r="I106" s="850"/>
      <c r="J106" s="852"/>
      <c r="K106" s="852"/>
      <c r="L106" s="852"/>
      <c r="M106" s="853"/>
      <c r="N106" s="831"/>
      <c r="O106" s="831"/>
      <c r="P106" s="831"/>
      <c r="Q106" s="831"/>
      <c r="R106" s="831"/>
      <c r="S106" s="831"/>
      <c r="T106" s="831"/>
      <c r="U106" s="831"/>
      <c r="V106" s="832"/>
      <c r="W106" s="91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466">
        <f>+D106</f>
        <v>3</v>
      </c>
      <c r="AT106" s="467" t="str">
        <f>+E106</f>
        <v xml:space="preserve">  Personal de Administración y DG</v>
      </c>
      <c r="AU106" s="467"/>
      <c r="AV106" s="467"/>
      <c r="AW106" s="467"/>
      <c r="AX106" s="467"/>
      <c r="AY106" s="467"/>
      <c r="AZ106" s="467"/>
      <c r="BA106" s="467"/>
      <c r="BB106" s="467"/>
      <c r="BC106" s="467"/>
      <c r="BD106" s="467"/>
      <c r="BE106" s="467"/>
      <c r="BF106" s="467"/>
      <c r="BG106" s="467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91"/>
    </row>
    <row r="107" spans="2:79">
      <c r="B107" s="98"/>
      <c r="C107" s="272"/>
      <c r="D107" s="841"/>
      <c r="E107" s="843"/>
      <c r="F107" s="844"/>
      <c r="G107" s="844"/>
      <c r="H107" s="844"/>
      <c r="I107" s="844"/>
      <c r="J107" s="1008" t="s">
        <v>423</v>
      </c>
      <c r="K107" s="1009"/>
      <c r="L107" s="1009"/>
      <c r="M107" s="1009"/>
      <c r="N107" s="1010"/>
      <c r="O107" s="1010"/>
      <c r="P107" s="1010"/>
      <c r="Q107" s="1010"/>
      <c r="R107" s="1010"/>
      <c r="S107" s="1010"/>
      <c r="T107" s="1010"/>
      <c r="U107" s="1011"/>
      <c r="V107" s="833"/>
      <c r="W107" s="91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91"/>
    </row>
    <row r="108" spans="2:79">
      <c r="B108" s="98"/>
      <c r="C108" s="272"/>
      <c r="D108" s="841"/>
      <c r="E108" s="1029" t="str">
        <f t="shared" ref="E108:U108" si="157">E59</f>
        <v>Empleo o puesto de trabajo</v>
      </c>
      <c r="F108" s="1029"/>
      <c r="G108" s="1029"/>
      <c r="H108" s="346" t="str">
        <f t="shared" si="157"/>
        <v>Salario Mes</v>
      </c>
      <c r="I108" s="345" t="str">
        <f t="shared" si="157"/>
        <v>%SCE</v>
      </c>
      <c r="J108" s="347" t="str">
        <f t="shared" si="157"/>
        <v>Enero</v>
      </c>
      <c r="K108" s="347" t="str">
        <f t="shared" si="157"/>
        <v>Febrero</v>
      </c>
      <c r="L108" s="347" t="str">
        <f t="shared" si="157"/>
        <v>Marzo</v>
      </c>
      <c r="M108" s="347" t="str">
        <f t="shared" si="157"/>
        <v>Abril</v>
      </c>
      <c r="N108" s="347" t="str">
        <f t="shared" si="157"/>
        <v>Mayo</v>
      </c>
      <c r="O108" s="347" t="str">
        <f t="shared" si="157"/>
        <v>Junio</v>
      </c>
      <c r="P108" s="347" t="str">
        <f t="shared" si="157"/>
        <v>Julio</v>
      </c>
      <c r="Q108" s="347" t="str">
        <f t="shared" si="157"/>
        <v>Agosto</v>
      </c>
      <c r="R108" s="347" t="str">
        <f t="shared" si="157"/>
        <v>Septiembre</v>
      </c>
      <c r="S108" s="347" t="str">
        <f t="shared" si="157"/>
        <v>Octubre</v>
      </c>
      <c r="T108" s="347" t="str">
        <f t="shared" si="157"/>
        <v>Noviembre</v>
      </c>
      <c r="U108" s="347" t="str">
        <f t="shared" si="157"/>
        <v>Diciembre</v>
      </c>
      <c r="V108" s="833"/>
      <c r="W108" s="91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470" t="s">
        <v>11</v>
      </c>
      <c r="AU108" s="5">
        <f>+AU110+AU117+AU136</f>
        <v>185760</v>
      </c>
      <c r="AV108" s="5">
        <f t="shared" ref="AV108:BG108" si="158">+AV110+AV117+AV136</f>
        <v>15480</v>
      </c>
      <c r="AW108" s="5">
        <f t="shared" si="158"/>
        <v>15480</v>
      </c>
      <c r="AX108" s="5">
        <f t="shared" si="158"/>
        <v>15480</v>
      </c>
      <c r="AY108" s="5">
        <f t="shared" si="158"/>
        <v>15480</v>
      </c>
      <c r="AZ108" s="5">
        <f t="shared" si="158"/>
        <v>15480</v>
      </c>
      <c r="BA108" s="5">
        <f t="shared" si="158"/>
        <v>15480</v>
      </c>
      <c r="BB108" s="5">
        <f t="shared" si="158"/>
        <v>15480</v>
      </c>
      <c r="BC108" s="5">
        <f t="shared" si="158"/>
        <v>15480</v>
      </c>
      <c r="BD108" s="5">
        <f t="shared" si="158"/>
        <v>15480</v>
      </c>
      <c r="BE108" s="5">
        <f t="shared" si="158"/>
        <v>15480</v>
      </c>
      <c r="BF108" s="5">
        <f t="shared" si="158"/>
        <v>15480</v>
      </c>
      <c r="BG108" s="5">
        <f t="shared" si="158"/>
        <v>15480</v>
      </c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91"/>
    </row>
    <row r="109" spans="2:79" hidden="1">
      <c r="B109" s="98"/>
      <c r="C109" s="272"/>
      <c r="D109" s="841"/>
      <c r="E109" s="1045"/>
      <c r="F109" s="1046"/>
      <c r="G109" s="1046"/>
      <c r="H109" s="1046"/>
      <c r="I109" s="1046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1"/>
      <c r="V109" s="833"/>
      <c r="W109" s="91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 t="str">
        <f t="shared" ref="AV109:BG109" si="159">+J108</f>
        <v>Enero</v>
      </c>
      <c r="AW109" s="5" t="str">
        <f t="shared" si="159"/>
        <v>Febrero</v>
      </c>
      <c r="AX109" s="5" t="str">
        <f t="shared" si="159"/>
        <v>Marzo</v>
      </c>
      <c r="AY109" s="5" t="str">
        <f t="shared" si="159"/>
        <v>Abril</v>
      </c>
      <c r="AZ109" s="5" t="str">
        <f t="shared" si="159"/>
        <v>Mayo</v>
      </c>
      <c r="BA109" s="5" t="str">
        <f t="shared" si="159"/>
        <v>Junio</v>
      </c>
      <c r="BB109" s="5" t="str">
        <f t="shared" si="159"/>
        <v>Julio</v>
      </c>
      <c r="BC109" s="5" t="str">
        <f t="shared" si="159"/>
        <v>Agosto</v>
      </c>
      <c r="BD109" s="5" t="str">
        <f t="shared" si="159"/>
        <v>Septiembre</v>
      </c>
      <c r="BE109" s="5" t="str">
        <f t="shared" si="159"/>
        <v>Octubre</v>
      </c>
      <c r="BF109" s="5" t="str">
        <f t="shared" si="159"/>
        <v>Noviembre</v>
      </c>
      <c r="BG109" s="5" t="str">
        <f t="shared" si="159"/>
        <v>Diciembre</v>
      </c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91"/>
    </row>
    <row r="110" spans="2:79">
      <c r="B110" s="98"/>
      <c r="C110" s="272"/>
      <c r="D110" s="841"/>
      <c r="E110" s="1030" t="s">
        <v>147</v>
      </c>
      <c r="F110" s="1031"/>
      <c r="G110" s="1032"/>
      <c r="H110" s="1022"/>
      <c r="I110" s="1023"/>
      <c r="J110" s="348">
        <f>SUM(J111:J115)</f>
        <v>2</v>
      </c>
      <c r="K110" s="348">
        <f t="shared" ref="K110:U110" si="160">SUM(K111:K115)</f>
        <v>2</v>
      </c>
      <c r="L110" s="348">
        <f t="shared" si="160"/>
        <v>2</v>
      </c>
      <c r="M110" s="348">
        <f t="shared" si="160"/>
        <v>2</v>
      </c>
      <c r="N110" s="348">
        <f t="shared" si="160"/>
        <v>2</v>
      </c>
      <c r="O110" s="348">
        <f t="shared" si="160"/>
        <v>2</v>
      </c>
      <c r="P110" s="348">
        <f t="shared" si="160"/>
        <v>2</v>
      </c>
      <c r="Q110" s="348">
        <f t="shared" si="160"/>
        <v>2</v>
      </c>
      <c r="R110" s="348">
        <f t="shared" si="160"/>
        <v>2</v>
      </c>
      <c r="S110" s="348">
        <f t="shared" si="160"/>
        <v>2</v>
      </c>
      <c r="T110" s="348">
        <f t="shared" si="160"/>
        <v>2</v>
      </c>
      <c r="U110" s="349">
        <f t="shared" si="160"/>
        <v>2</v>
      </c>
      <c r="V110" s="833"/>
      <c r="W110" s="91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104" t="str">
        <f t="shared" ref="AT110:AT115" si="161">+E110</f>
        <v>Dirección</v>
      </c>
      <c r="AU110" s="5">
        <f>SUM(AV110:BG110)</f>
        <v>129600</v>
      </c>
      <c r="AV110" s="5">
        <f t="shared" ref="AV110:BG110" si="162">SUM(AV111:AV115)</f>
        <v>10800</v>
      </c>
      <c r="AW110" s="5">
        <f t="shared" si="162"/>
        <v>10800</v>
      </c>
      <c r="AX110" s="5">
        <f t="shared" si="162"/>
        <v>10800</v>
      </c>
      <c r="AY110" s="5">
        <f t="shared" si="162"/>
        <v>10800</v>
      </c>
      <c r="AZ110" s="5">
        <f t="shared" si="162"/>
        <v>10800</v>
      </c>
      <c r="BA110" s="5">
        <f t="shared" si="162"/>
        <v>10800</v>
      </c>
      <c r="BB110" s="5">
        <f t="shared" si="162"/>
        <v>10800</v>
      </c>
      <c r="BC110" s="5">
        <f t="shared" si="162"/>
        <v>10800</v>
      </c>
      <c r="BD110" s="5">
        <f t="shared" si="162"/>
        <v>10800</v>
      </c>
      <c r="BE110" s="5">
        <f t="shared" si="162"/>
        <v>10800</v>
      </c>
      <c r="BF110" s="5">
        <f t="shared" si="162"/>
        <v>10800</v>
      </c>
      <c r="BG110" s="5">
        <f t="shared" si="162"/>
        <v>10800</v>
      </c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91"/>
    </row>
    <row r="111" spans="2:79">
      <c r="B111" s="98"/>
      <c r="C111" s="272"/>
      <c r="D111" s="841"/>
      <c r="E111" s="1036" t="s">
        <v>407</v>
      </c>
      <c r="F111" s="1037"/>
      <c r="G111" s="1038"/>
      <c r="H111" s="350">
        <v>7000</v>
      </c>
      <c r="I111" s="351">
        <v>0.2</v>
      </c>
      <c r="J111" s="352">
        <v>1</v>
      </c>
      <c r="K111" s="352">
        <f t="shared" ref="K111:U111" si="163">+J111</f>
        <v>1</v>
      </c>
      <c r="L111" s="352">
        <f t="shared" si="163"/>
        <v>1</v>
      </c>
      <c r="M111" s="352">
        <f t="shared" si="163"/>
        <v>1</v>
      </c>
      <c r="N111" s="352">
        <f t="shared" si="163"/>
        <v>1</v>
      </c>
      <c r="O111" s="352">
        <f t="shared" si="163"/>
        <v>1</v>
      </c>
      <c r="P111" s="352">
        <f t="shared" si="163"/>
        <v>1</v>
      </c>
      <c r="Q111" s="352">
        <f t="shared" si="163"/>
        <v>1</v>
      </c>
      <c r="R111" s="352">
        <f t="shared" si="163"/>
        <v>1</v>
      </c>
      <c r="S111" s="352">
        <f t="shared" si="163"/>
        <v>1</v>
      </c>
      <c r="T111" s="352">
        <f t="shared" si="163"/>
        <v>1</v>
      </c>
      <c r="U111" s="353">
        <f t="shared" si="163"/>
        <v>1</v>
      </c>
      <c r="V111" s="833"/>
      <c r="W111" s="91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104" t="str">
        <f t="shared" si="161"/>
        <v>Director</v>
      </c>
      <c r="AU111" s="5">
        <f>+(H111*I111)+H111</f>
        <v>8400</v>
      </c>
      <c r="AV111" s="5">
        <f t="shared" ref="AV111:BG115" si="164">+$AU111*J111</f>
        <v>8400</v>
      </c>
      <c r="AW111" s="5">
        <f t="shared" si="164"/>
        <v>8400</v>
      </c>
      <c r="AX111" s="5">
        <f t="shared" si="164"/>
        <v>8400</v>
      </c>
      <c r="AY111" s="5">
        <f t="shared" si="164"/>
        <v>8400</v>
      </c>
      <c r="AZ111" s="5">
        <f t="shared" si="164"/>
        <v>8400</v>
      </c>
      <c r="BA111" s="5">
        <f t="shared" si="164"/>
        <v>8400</v>
      </c>
      <c r="BB111" s="5">
        <f t="shared" si="164"/>
        <v>8400</v>
      </c>
      <c r="BC111" s="5">
        <f t="shared" si="164"/>
        <v>8400</v>
      </c>
      <c r="BD111" s="5">
        <f t="shared" si="164"/>
        <v>8400</v>
      </c>
      <c r="BE111" s="5">
        <f t="shared" si="164"/>
        <v>8400</v>
      </c>
      <c r="BF111" s="5">
        <f t="shared" si="164"/>
        <v>8400</v>
      </c>
      <c r="BG111" s="5">
        <f t="shared" si="164"/>
        <v>8400</v>
      </c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91"/>
    </row>
    <row r="112" spans="2:79">
      <c r="B112" s="98"/>
      <c r="C112" s="272"/>
      <c r="D112" s="841"/>
      <c r="E112" s="1042" t="s">
        <v>313</v>
      </c>
      <c r="F112" s="1043"/>
      <c r="G112" s="1044"/>
      <c r="H112" s="354">
        <v>2000</v>
      </c>
      <c r="I112" s="355">
        <v>0.2</v>
      </c>
      <c r="J112" s="356">
        <v>1</v>
      </c>
      <c r="K112" s="356">
        <f t="shared" ref="K112:U112" si="165">+J112</f>
        <v>1</v>
      </c>
      <c r="L112" s="356">
        <f t="shared" si="165"/>
        <v>1</v>
      </c>
      <c r="M112" s="356">
        <f t="shared" si="165"/>
        <v>1</v>
      </c>
      <c r="N112" s="356">
        <f t="shared" si="165"/>
        <v>1</v>
      </c>
      <c r="O112" s="356">
        <f t="shared" si="165"/>
        <v>1</v>
      </c>
      <c r="P112" s="356">
        <f t="shared" si="165"/>
        <v>1</v>
      </c>
      <c r="Q112" s="356">
        <f t="shared" si="165"/>
        <v>1</v>
      </c>
      <c r="R112" s="356">
        <f t="shared" si="165"/>
        <v>1</v>
      </c>
      <c r="S112" s="356">
        <f t="shared" si="165"/>
        <v>1</v>
      </c>
      <c r="T112" s="356">
        <f t="shared" si="165"/>
        <v>1</v>
      </c>
      <c r="U112" s="357">
        <f t="shared" si="165"/>
        <v>1</v>
      </c>
      <c r="V112" s="833"/>
      <c r="W112" s="91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104" t="str">
        <f t="shared" si="161"/>
        <v>Director Financiero</v>
      </c>
      <c r="AU112" s="5">
        <f>+(H112*I112)+H112</f>
        <v>2400</v>
      </c>
      <c r="AV112" s="5">
        <f t="shared" si="164"/>
        <v>2400</v>
      </c>
      <c r="AW112" s="5">
        <f t="shared" si="164"/>
        <v>2400</v>
      </c>
      <c r="AX112" s="5">
        <f t="shared" si="164"/>
        <v>2400</v>
      </c>
      <c r="AY112" s="5">
        <f t="shared" si="164"/>
        <v>2400</v>
      </c>
      <c r="AZ112" s="5">
        <f t="shared" si="164"/>
        <v>2400</v>
      </c>
      <c r="BA112" s="5">
        <f t="shared" si="164"/>
        <v>2400</v>
      </c>
      <c r="BB112" s="5">
        <f t="shared" si="164"/>
        <v>2400</v>
      </c>
      <c r="BC112" s="5">
        <f t="shared" si="164"/>
        <v>2400</v>
      </c>
      <c r="BD112" s="5">
        <f t="shared" si="164"/>
        <v>2400</v>
      </c>
      <c r="BE112" s="5">
        <f t="shared" si="164"/>
        <v>2400</v>
      </c>
      <c r="BF112" s="5">
        <f t="shared" si="164"/>
        <v>2400</v>
      </c>
      <c r="BG112" s="5">
        <f t="shared" si="164"/>
        <v>2400</v>
      </c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91"/>
    </row>
    <row r="113" spans="2:79" hidden="1">
      <c r="B113" s="98"/>
      <c r="C113" s="272"/>
      <c r="D113" s="841"/>
      <c r="E113" s="1033"/>
      <c r="F113" s="1034"/>
      <c r="G113" s="1035"/>
      <c r="H113" s="354"/>
      <c r="I113" s="355"/>
      <c r="J113" s="356">
        <v>0</v>
      </c>
      <c r="K113" s="356">
        <f t="shared" ref="K113:U113" si="166">+J113</f>
        <v>0</v>
      </c>
      <c r="L113" s="356">
        <f t="shared" si="166"/>
        <v>0</v>
      </c>
      <c r="M113" s="356">
        <f t="shared" si="166"/>
        <v>0</v>
      </c>
      <c r="N113" s="356">
        <f t="shared" si="166"/>
        <v>0</v>
      </c>
      <c r="O113" s="356">
        <f t="shared" si="166"/>
        <v>0</v>
      </c>
      <c r="P113" s="356">
        <f t="shared" si="166"/>
        <v>0</v>
      </c>
      <c r="Q113" s="356">
        <f t="shared" si="166"/>
        <v>0</v>
      </c>
      <c r="R113" s="356">
        <f t="shared" si="166"/>
        <v>0</v>
      </c>
      <c r="S113" s="356">
        <f t="shared" si="166"/>
        <v>0</v>
      </c>
      <c r="T113" s="356">
        <f t="shared" si="166"/>
        <v>0</v>
      </c>
      <c r="U113" s="357">
        <f t="shared" si="166"/>
        <v>0</v>
      </c>
      <c r="V113" s="833"/>
      <c r="W113" s="91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104">
        <f t="shared" si="161"/>
        <v>0</v>
      </c>
      <c r="AU113" s="5">
        <f>+(H113*I113)+H113</f>
        <v>0</v>
      </c>
      <c r="AV113" s="5">
        <f t="shared" si="164"/>
        <v>0</v>
      </c>
      <c r="AW113" s="5">
        <f t="shared" si="164"/>
        <v>0</v>
      </c>
      <c r="AX113" s="5">
        <f t="shared" si="164"/>
        <v>0</v>
      </c>
      <c r="AY113" s="5">
        <f t="shared" si="164"/>
        <v>0</v>
      </c>
      <c r="AZ113" s="5">
        <f t="shared" si="164"/>
        <v>0</v>
      </c>
      <c r="BA113" s="5">
        <f t="shared" si="164"/>
        <v>0</v>
      </c>
      <c r="BB113" s="5">
        <f t="shared" si="164"/>
        <v>0</v>
      </c>
      <c r="BC113" s="5">
        <f t="shared" si="164"/>
        <v>0</v>
      </c>
      <c r="BD113" s="5">
        <f t="shared" si="164"/>
        <v>0</v>
      </c>
      <c r="BE113" s="5">
        <f t="shared" si="164"/>
        <v>0</v>
      </c>
      <c r="BF113" s="5">
        <f t="shared" si="164"/>
        <v>0</v>
      </c>
      <c r="BG113" s="5">
        <f t="shared" si="164"/>
        <v>0</v>
      </c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91"/>
    </row>
    <row r="114" spans="2:79" hidden="1">
      <c r="B114" s="98"/>
      <c r="C114" s="272"/>
      <c r="D114" s="841"/>
      <c r="E114" s="1033"/>
      <c r="F114" s="1034"/>
      <c r="G114" s="1035"/>
      <c r="H114" s="354"/>
      <c r="I114" s="355"/>
      <c r="J114" s="356">
        <v>0</v>
      </c>
      <c r="K114" s="356">
        <f t="shared" ref="K114:U114" si="167">+J114</f>
        <v>0</v>
      </c>
      <c r="L114" s="356">
        <f t="shared" si="167"/>
        <v>0</v>
      </c>
      <c r="M114" s="356">
        <f t="shared" si="167"/>
        <v>0</v>
      </c>
      <c r="N114" s="356">
        <f t="shared" si="167"/>
        <v>0</v>
      </c>
      <c r="O114" s="356">
        <f t="shared" si="167"/>
        <v>0</v>
      </c>
      <c r="P114" s="356">
        <f t="shared" si="167"/>
        <v>0</v>
      </c>
      <c r="Q114" s="356">
        <f t="shared" si="167"/>
        <v>0</v>
      </c>
      <c r="R114" s="356">
        <f t="shared" si="167"/>
        <v>0</v>
      </c>
      <c r="S114" s="356">
        <f t="shared" si="167"/>
        <v>0</v>
      </c>
      <c r="T114" s="356">
        <f t="shared" si="167"/>
        <v>0</v>
      </c>
      <c r="U114" s="357">
        <f t="shared" si="167"/>
        <v>0</v>
      </c>
      <c r="V114" s="833"/>
      <c r="W114" s="91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104">
        <f t="shared" si="161"/>
        <v>0</v>
      </c>
      <c r="AU114" s="5">
        <f>+(H114*I114)+H114</f>
        <v>0</v>
      </c>
      <c r="AV114" s="5">
        <f t="shared" si="164"/>
        <v>0</v>
      </c>
      <c r="AW114" s="5">
        <f t="shared" si="164"/>
        <v>0</v>
      </c>
      <c r="AX114" s="5">
        <f t="shared" si="164"/>
        <v>0</v>
      </c>
      <c r="AY114" s="5">
        <f t="shared" si="164"/>
        <v>0</v>
      </c>
      <c r="AZ114" s="5">
        <f t="shared" si="164"/>
        <v>0</v>
      </c>
      <c r="BA114" s="5">
        <f t="shared" si="164"/>
        <v>0</v>
      </c>
      <c r="BB114" s="5">
        <f t="shared" si="164"/>
        <v>0</v>
      </c>
      <c r="BC114" s="5">
        <f t="shared" si="164"/>
        <v>0</v>
      </c>
      <c r="BD114" s="5">
        <f t="shared" si="164"/>
        <v>0</v>
      </c>
      <c r="BE114" s="5">
        <f t="shared" si="164"/>
        <v>0</v>
      </c>
      <c r="BF114" s="5">
        <f t="shared" si="164"/>
        <v>0</v>
      </c>
      <c r="BG114" s="5">
        <f t="shared" si="164"/>
        <v>0</v>
      </c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91"/>
    </row>
    <row r="115" spans="2:79" hidden="1">
      <c r="B115" s="98"/>
      <c r="C115" s="272"/>
      <c r="D115" s="841"/>
      <c r="E115" s="1026"/>
      <c r="F115" s="1027"/>
      <c r="G115" s="1028"/>
      <c r="H115" s="358"/>
      <c r="I115" s="359"/>
      <c r="J115" s="360">
        <v>0</v>
      </c>
      <c r="K115" s="360">
        <f t="shared" ref="K115:U115" si="168">+J115</f>
        <v>0</v>
      </c>
      <c r="L115" s="360">
        <f t="shared" si="168"/>
        <v>0</v>
      </c>
      <c r="M115" s="360">
        <f t="shared" si="168"/>
        <v>0</v>
      </c>
      <c r="N115" s="360">
        <f t="shared" si="168"/>
        <v>0</v>
      </c>
      <c r="O115" s="360">
        <f t="shared" si="168"/>
        <v>0</v>
      </c>
      <c r="P115" s="360">
        <f t="shared" si="168"/>
        <v>0</v>
      </c>
      <c r="Q115" s="360">
        <f t="shared" si="168"/>
        <v>0</v>
      </c>
      <c r="R115" s="360">
        <f t="shared" si="168"/>
        <v>0</v>
      </c>
      <c r="S115" s="360">
        <f t="shared" si="168"/>
        <v>0</v>
      </c>
      <c r="T115" s="360">
        <f t="shared" si="168"/>
        <v>0</v>
      </c>
      <c r="U115" s="361">
        <f t="shared" si="168"/>
        <v>0</v>
      </c>
      <c r="V115" s="833"/>
      <c r="W115" s="91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104">
        <f t="shared" si="161"/>
        <v>0</v>
      </c>
      <c r="AU115" s="5">
        <f>+(H115*I115)+H115</f>
        <v>0</v>
      </c>
      <c r="AV115" s="5">
        <f t="shared" si="164"/>
        <v>0</v>
      </c>
      <c r="AW115" s="5">
        <f t="shared" si="164"/>
        <v>0</v>
      </c>
      <c r="AX115" s="5">
        <f t="shared" si="164"/>
        <v>0</v>
      </c>
      <c r="AY115" s="5">
        <f t="shared" si="164"/>
        <v>0</v>
      </c>
      <c r="AZ115" s="5">
        <f t="shared" si="164"/>
        <v>0</v>
      </c>
      <c r="BA115" s="5">
        <f t="shared" si="164"/>
        <v>0</v>
      </c>
      <c r="BB115" s="5">
        <f t="shared" si="164"/>
        <v>0</v>
      </c>
      <c r="BC115" s="5">
        <f t="shared" si="164"/>
        <v>0</v>
      </c>
      <c r="BD115" s="5">
        <f t="shared" si="164"/>
        <v>0</v>
      </c>
      <c r="BE115" s="5">
        <f t="shared" si="164"/>
        <v>0</v>
      </c>
      <c r="BF115" s="5">
        <f t="shared" si="164"/>
        <v>0</v>
      </c>
      <c r="BG115" s="5">
        <f t="shared" si="164"/>
        <v>0</v>
      </c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91"/>
    </row>
    <row r="116" spans="2:79">
      <c r="B116" s="98"/>
      <c r="C116" s="272"/>
      <c r="D116" s="841"/>
      <c r="E116" s="1029" t="str">
        <f t="shared" ref="E116:U116" si="169">E59</f>
        <v>Empleo o puesto de trabajo</v>
      </c>
      <c r="F116" s="1029"/>
      <c r="G116" s="1029"/>
      <c r="H116" s="346" t="str">
        <f t="shared" si="169"/>
        <v>Salario Mes</v>
      </c>
      <c r="I116" s="345" t="str">
        <f t="shared" si="169"/>
        <v>%SCE</v>
      </c>
      <c r="J116" s="347" t="str">
        <f t="shared" si="169"/>
        <v>Enero</v>
      </c>
      <c r="K116" s="347" t="str">
        <f t="shared" si="169"/>
        <v>Febrero</v>
      </c>
      <c r="L116" s="347" t="str">
        <f t="shared" si="169"/>
        <v>Marzo</v>
      </c>
      <c r="M116" s="347" t="str">
        <f t="shared" si="169"/>
        <v>Abril</v>
      </c>
      <c r="N116" s="347" t="str">
        <f t="shared" si="169"/>
        <v>Mayo</v>
      </c>
      <c r="O116" s="347" t="str">
        <f t="shared" si="169"/>
        <v>Junio</v>
      </c>
      <c r="P116" s="347" t="str">
        <f t="shared" si="169"/>
        <v>Julio</v>
      </c>
      <c r="Q116" s="347" t="str">
        <f t="shared" si="169"/>
        <v>Agosto</v>
      </c>
      <c r="R116" s="347" t="str">
        <f t="shared" si="169"/>
        <v>Septiembre</v>
      </c>
      <c r="S116" s="347" t="str">
        <f t="shared" si="169"/>
        <v>Octubre</v>
      </c>
      <c r="T116" s="347" t="str">
        <f t="shared" si="169"/>
        <v>Noviembre</v>
      </c>
      <c r="U116" s="347" t="str">
        <f t="shared" si="169"/>
        <v>Diciembre</v>
      </c>
      <c r="V116" s="833"/>
      <c r="W116" s="91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91"/>
    </row>
    <row r="117" spans="2:79">
      <c r="B117" s="98"/>
      <c r="C117" s="272"/>
      <c r="D117" s="841"/>
      <c r="E117" s="1030" t="s">
        <v>150</v>
      </c>
      <c r="F117" s="1031"/>
      <c r="G117" s="1032"/>
      <c r="H117" s="1022"/>
      <c r="I117" s="1023"/>
      <c r="J117" s="348">
        <f>SUM(J118:J133)</f>
        <v>4</v>
      </c>
      <c r="K117" s="348">
        <f t="shared" ref="K117:U117" si="170">SUM(K118:K133)</f>
        <v>4</v>
      </c>
      <c r="L117" s="348">
        <f t="shared" si="170"/>
        <v>4</v>
      </c>
      <c r="M117" s="348">
        <f t="shared" si="170"/>
        <v>4</v>
      </c>
      <c r="N117" s="348">
        <f t="shared" si="170"/>
        <v>4</v>
      </c>
      <c r="O117" s="348">
        <f t="shared" si="170"/>
        <v>4</v>
      </c>
      <c r="P117" s="348">
        <f t="shared" si="170"/>
        <v>4</v>
      </c>
      <c r="Q117" s="348">
        <f t="shared" si="170"/>
        <v>4</v>
      </c>
      <c r="R117" s="348">
        <f t="shared" si="170"/>
        <v>4</v>
      </c>
      <c r="S117" s="348">
        <f t="shared" si="170"/>
        <v>4</v>
      </c>
      <c r="T117" s="348">
        <f t="shared" si="170"/>
        <v>4</v>
      </c>
      <c r="U117" s="349">
        <f t="shared" si="170"/>
        <v>4</v>
      </c>
      <c r="V117" s="833"/>
      <c r="W117" s="91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104" t="str">
        <f>+E117</f>
        <v>Personal Fijo</v>
      </c>
      <c r="AU117" s="5">
        <f>SUM(AV117:BG117)</f>
        <v>56160</v>
      </c>
      <c r="AV117" s="5">
        <f t="shared" ref="AV117:BG117" si="171">SUM(AV118:AV133)</f>
        <v>4680</v>
      </c>
      <c r="AW117" s="5">
        <f t="shared" si="171"/>
        <v>4680</v>
      </c>
      <c r="AX117" s="5">
        <f t="shared" si="171"/>
        <v>4680</v>
      </c>
      <c r="AY117" s="5">
        <f t="shared" si="171"/>
        <v>4680</v>
      </c>
      <c r="AZ117" s="5">
        <f t="shared" si="171"/>
        <v>4680</v>
      </c>
      <c r="BA117" s="5">
        <f t="shared" si="171"/>
        <v>4680</v>
      </c>
      <c r="BB117" s="5">
        <f t="shared" si="171"/>
        <v>4680</v>
      </c>
      <c r="BC117" s="5">
        <f t="shared" si="171"/>
        <v>4680</v>
      </c>
      <c r="BD117" s="5">
        <f t="shared" si="171"/>
        <v>4680</v>
      </c>
      <c r="BE117" s="5">
        <f t="shared" si="171"/>
        <v>4680</v>
      </c>
      <c r="BF117" s="5">
        <f t="shared" si="171"/>
        <v>4680</v>
      </c>
      <c r="BG117" s="5">
        <f t="shared" si="171"/>
        <v>4680</v>
      </c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91"/>
    </row>
    <row r="118" spans="2:79">
      <c r="B118" s="98"/>
      <c r="C118" s="272"/>
      <c r="D118" s="841"/>
      <c r="E118" s="1005" t="s">
        <v>315</v>
      </c>
      <c r="F118" s="1006"/>
      <c r="G118" s="1007"/>
      <c r="H118" s="350">
        <v>900</v>
      </c>
      <c r="I118" s="351">
        <v>0.3</v>
      </c>
      <c r="J118" s="352">
        <v>4</v>
      </c>
      <c r="K118" s="352">
        <f t="shared" ref="K118:U118" si="172">+J118</f>
        <v>4</v>
      </c>
      <c r="L118" s="352">
        <f t="shared" si="172"/>
        <v>4</v>
      </c>
      <c r="M118" s="352">
        <f t="shared" si="172"/>
        <v>4</v>
      </c>
      <c r="N118" s="352">
        <f t="shared" si="172"/>
        <v>4</v>
      </c>
      <c r="O118" s="352">
        <f t="shared" si="172"/>
        <v>4</v>
      </c>
      <c r="P118" s="352">
        <f t="shared" si="172"/>
        <v>4</v>
      </c>
      <c r="Q118" s="352">
        <f t="shared" si="172"/>
        <v>4</v>
      </c>
      <c r="R118" s="352">
        <f t="shared" si="172"/>
        <v>4</v>
      </c>
      <c r="S118" s="352">
        <f t="shared" si="172"/>
        <v>4</v>
      </c>
      <c r="T118" s="352">
        <f t="shared" si="172"/>
        <v>4</v>
      </c>
      <c r="U118" s="353">
        <f t="shared" si="172"/>
        <v>4</v>
      </c>
      <c r="V118" s="833"/>
      <c r="W118" s="91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104" t="str">
        <f t="shared" ref="AT118:AT133" si="173">+E118</f>
        <v>Administrativos</v>
      </c>
      <c r="AU118" s="5">
        <f>+(H118*I118)+H118</f>
        <v>1170</v>
      </c>
      <c r="AV118" s="5">
        <f t="shared" ref="AV118:AV133" si="174">+$AU118*J118</f>
        <v>4680</v>
      </c>
      <c r="AW118" s="5">
        <f t="shared" ref="AW118:AW133" si="175">+$AU118*K118</f>
        <v>4680</v>
      </c>
      <c r="AX118" s="5">
        <f t="shared" ref="AX118:AX133" si="176">+$AU118*L118</f>
        <v>4680</v>
      </c>
      <c r="AY118" s="5">
        <f t="shared" ref="AY118:AY133" si="177">+$AU118*M118</f>
        <v>4680</v>
      </c>
      <c r="AZ118" s="5">
        <f t="shared" ref="AZ118:AZ133" si="178">+$AU118*N118</f>
        <v>4680</v>
      </c>
      <c r="BA118" s="5">
        <f t="shared" ref="BA118:BA133" si="179">+$AU118*O118</f>
        <v>4680</v>
      </c>
      <c r="BB118" s="5">
        <f t="shared" ref="BB118:BB133" si="180">+$AU118*P118</f>
        <v>4680</v>
      </c>
      <c r="BC118" s="5">
        <f t="shared" ref="BC118:BC133" si="181">+$AU118*Q118</f>
        <v>4680</v>
      </c>
      <c r="BD118" s="5">
        <f t="shared" ref="BD118:BD133" si="182">+$AU118*R118</f>
        <v>4680</v>
      </c>
      <c r="BE118" s="5">
        <f t="shared" ref="BE118:BE133" si="183">+$AU118*S118</f>
        <v>4680</v>
      </c>
      <c r="BF118" s="5">
        <f t="shared" ref="BF118:BF133" si="184">+$AU118*T118</f>
        <v>4680</v>
      </c>
      <c r="BG118" s="5">
        <f t="shared" ref="BG118:BG133" si="185">+$AU118*U118</f>
        <v>4680</v>
      </c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91"/>
    </row>
    <row r="119" spans="2:79">
      <c r="B119" s="98"/>
      <c r="C119" s="272"/>
      <c r="D119" s="841"/>
      <c r="E119" s="1033" t="s">
        <v>316</v>
      </c>
      <c r="F119" s="1034"/>
      <c r="G119" s="1035"/>
      <c r="H119" s="354"/>
      <c r="I119" s="355">
        <v>0</v>
      </c>
      <c r="J119" s="356">
        <v>0</v>
      </c>
      <c r="K119" s="356">
        <f t="shared" ref="K119:U119" si="186">+J119</f>
        <v>0</v>
      </c>
      <c r="L119" s="356">
        <f t="shared" si="186"/>
        <v>0</v>
      </c>
      <c r="M119" s="356">
        <f t="shared" si="186"/>
        <v>0</v>
      </c>
      <c r="N119" s="356">
        <f t="shared" si="186"/>
        <v>0</v>
      </c>
      <c r="O119" s="356">
        <f t="shared" si="186"/>
        <v>0</v>
      </c>
      <c r="P119" s="356">
        <f t="shared" si="186"/>
        <v>0</v>
      </c>
      <c r="Q119" s="356">
        <f t="shared" si="186"/>
        <v>0</v>
      </c>
      <c r="R119" s="356">
        <f t="shared" si="186"/>
        <v>0</v>
      </c>
      <c r="S119" s="356">
        <f t="shared" si="186"/>
        <v>0</v>
      </c>
      <c r="T119" s="356">
        <f t="shared" si="186"/>
        <v>0</v>
      </c>
      <c r="U119" s="357">
        <f t="shared" si="186"/>
        <v>0</v>
      </c>
      <c r="V119" s="833"/>
      <c r="W119" s="91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104" t="str">
        <f t="shared" si="173"/>
        <v>secretaria</v>
      </c>
      <c r="AU119" s="5">
        <f t="shared" ref="AU119:AU133" si="187">+(H119*I119)+H119</f>
        <v>0</v>
      </c>
      <c r="AV119" s="5">
        <f t="shared" si="174"/>
        <v>0</v>
      </c>
      <c r="AW119" s="5">
        <f t="shared" si="175"/>
        <v>0</v>
      </c>
      <c r="AX119" s="5">
        <f t="shared" si="176"/>
        <v>0</v>
      </c>
      <c r="AY119" s="5">
        <f t="shared" si="177"/>
        <v>0</v>
      </c>
      <c r="AZ119" s="5">
        <f t="shared" si="178"/>
        <v>0</v>
      </c>
      <c r="BA119" s="5">
        <f t="shared" si="179"/>
        <v>0</v>
      </c>
      <c r="BB119" s="5">
        <f t="shared" si="180"/>
        <v>0</v>
      </c>
      <c r="BC119" s="5">
        <f t="shared" si="181"/>
        <v>0</v>
      </c>
      <c r="BD119" s="5">
        <f t="shared" si="182"/>
        <v>0</v>
      </c>
      <c r="BE119" s="5">
        <f t="shared" si="183"/>
        <v>0</v>
      </c>
      <c r="BF119" s="5">
        <f t="shared" si="184"/>
        <v>0</v>
      </c>
      <c r="BG119" s="5">
        <f t="shared" si="185"/>
        <v>0</v>
      </c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91"/>
    </row>
    <row r="120" spans="2:79">
      <c r="B120" s="98"/>
      <c r="C120" s="272"/>
      <c r="D120" s="841"/>
      <c r="E120" s="1033" t="s">
        <v>317</v>
      </c>
      <c r="F120" s="1034"/>
      <c r="G120" s="1035"/>
      <c r="H120" s="354"/>
      <c r="I120" s="355">
        <v>0</v>
      </c>
      <c r="J120" s="356">
        <v>0</v>
      </c>
      <c r="K120" s="356">
        <f t="shared" ref="K120:U120" si="188">+J120</f>
        <v>0</v>
      </c>
      <c r="L120" s="356">
        <f t="shared" si="188"/>
        <v>0</v>
      </c>
      <c r="M120" s="356">
        <f t="shared" si="188"/>
        <v>0</v>
      </c>
      <c r="N120" s="356">
        <f t="shared" si="188"/>
        <v>0</v>
      </c>
      <c r="O120" s="356">
        <f t="shared" si="188"/>
        <v>0</v>
      </c>
      <c r="P120" s="356">
        <f t="shared" si="188"/>
        <v>0</v>
      </c>
      <c r="Q120" s="356">
        <f t="shared" si="188"/>
        <v>0</v>
      </c>
      <c r="R120" s="356">
        <f t="shared" si="188"/>
        <v>0</v>
      </c>
      <c r="S120" s="356">
        <f t="shared" si="188"/>
        <v>0</v>
      </c>
      <c r="T120" s="356">
        <f t="shared" si="188"/>
        <v>0</v>
      </c>
      <c r="U120" s="357">
        <f t="shared" si="188"/>
        <v>0</v>
      </c>
      <c r="V120" s="833"/>
      <c r="W120" s="91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104" t="str">
        <f t="shared" si="173"/>
        <v>recepcionistas</v>
      </c>
      <c r="AU120" s="5">
        <f t="shared" si="187"/>
        <v>0</v>
      </c>
      <c r="AV120" s="5">
        <f t="shared" si="174"/>
        <v>0</v>
      </c>
      <c r="AW120" s="5">
        <f t="shared" si="175"/>
        <v>0</v>
      </c>
      <c r="AX120" s="5">
        <f t="shared" si="176"/>
        <v>0</v>
      </c>
      <c r="AY120" s="5">
        <f t="shared" si="177"/>
        <v>0</v>
      </c>
      <c r="AZ120" s="5">
        <f t="shared" si="178"/>
        <v>0</v>
      </c>
      <c r="BA120" s="5">
        <f t="shared" si="179"/>
        <v>0</v>
      </c>
      <c r="BB120" s="5">
        <f t="shared" si="180"/>
        <v>0</v>
      </c>
      <c r="BC120" s="5">
        <f t="shared" si="181"/>
        <v>0</v>
      </c>
      <c r="BD120" s="5">
        <f t="shared" si="182"/>
        <v>0</v>
      </c>
      <c r="BE120" s="5">
        <f t="shared" si="183"/>
        <v>0</v>
      </c>
      <c r="BF120" s="5">
        <f t="shared" si="184"/>
        <v>0</v>
      </c>
      <c r="BG120" s="5">
        <f t="shared" si="185"/>
        <v>0</v>
      </c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91"/>
    </row>
    <row r="121" spans="2:79">
      <c r="B121" s="98"/>
      <c r="C121" s="272"/>
      <c r="D121" s="841"/>
      <c r="E121" s="1033" t="s">
        <v>144</v>
      </c>
      <c r="F121" s="1034"/>
      <c r="G121" s="1035"/>
      <c r="H121" s="354"/>
      <c r="I121" s="355">
        <v>0</v>
      </c>
      <c r="J121" s="356">
        <v>0</v>
      </c>
      <c r="K121" s="356">
        <f t="shared" ref="K121:U121" si="189">+J121</f>
        <v>0</v>
      </c>
      <c r="L121" s="356">
        <f t="shared" si="189"/>
        <v>0</v>
      </c>
      <c r="M121" s="356">
        <f t="shared" si="189"/>
        <v>0</v>
      </c>
      <c r="N121" s="356">
        <f t="shared" si="189"/>
        <v>0</v>
      </c>
      <c r="O121" s="356">
        <f t="shared" si="189"/>
        <v>0</v>
      </c>
      <c r="P121" s="356">
        <f t="shared" si="189"/>
        <v>0</v>
      </c>
      <c r="Q121" s="356">
        <f t="shared" si="189"/>
        <v>0</v>
      </c>
      <c r="R121" s="356">
        <f t="shared" si="189"/>
        <v>0</v>
      </c>
      <c r="S121" s="356">
        <f t="shared" si="189"/>
        <v>0</v>
      </c>
      <c r="T121" s="356">
        <f t="shared" si="189"/>
        <v>0</v>
      </c>
      <c r="U121" s="357">
        <f t="shared" si="189"/>
        <v>0</v>
      </c>
      <c r="V121" s="833"/>
      <c r="W121" s="91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104" t="str">
        <f t="shared" si="173"/>
        <v>Empleo o puesto de trabajo</v>
      </c>
      <c r="AU121" s="5">
        <f t="shared" si="187"/>
        <v>0</v>
      </c>
      <c r="AV121" s="5">
        <f t="shared" si="174"/>
        <v>0</v>
      </c>
      <c r="AW121" s="5">
        <f t="shared" si="175"/>
        <v>0</v>
      </c>
      <c r="AX121" s="5">
        <f t="shared" si="176"/>
        <v>0</v>
      </c>
      <c r="AY121" s="5">
        <f t="shared" si="177"/>
        <v>0</v>
      </c>
      <c r="AZ121" s="5">
        <f t="shared" si="178"/>
        <v>0</v>
      </c>
      <c r="BA121" s="5">
        <f t="shared" si="179"/>
        <v>0</v>
      </c>
      <c r="BB121" s="5">
        <f t="shared" si="180"/>
        <v>0</v>
      </c>
      <c r="BC121" s="5">
        <f t="shared" si="181"/>
        <v>0</v>
      </c>
      <c r="BD121" s="5">
        <f t="shared" si="182"/>
        <v>0</v>
      </c>
      <c r="BE121" s="5">
        <f t="shared" si="183"/>
        <v>0</v>
      </c>
      <c r="BF121" s="5">
        <f t="shared" si="184"/>
        <v>0</v>
      </c>
      <c r="BG121" s="5">
        <f t="shared" si="185"/>
        <v>0</v>
      </c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91"/>
    </row>
    <row r="122" spans="2:79" hidden="1">
      <c r="B122" s="98"/>
      <c r="C122" s="272"/>
      <c r="D122" s="841"/>
      <c r="E122" s="1033"/>
      <c r="F122" s="1034"/>
      <c r="G122" s="1035"/>
      <c r="H122" s="354"/>
      <c r="I122" s="355"/>
      <c r="J122" s="356">
        <v>0</v>
      </c>
      <c r="K122" s="356">
        <f t="shared" ref="K122:U122" si="190">+J122</f>
        <v>0</v>
      </c>
      <c r="L122" s="356">
        <f t="shared" si="190"/>
        <v>0</v>
      </c>
      <c r="M122" s="356">
        <f t="shared" si="190"/>
        <v>0</v>
      </c>
      <c r="N122" s="356">
        <f t="shared" si="190"/>
        <v>0</v>
      </c>
      <c r="O122" s="356">
        <f t="shared" si="190"/>
        <v>0</v>
      </c>
      <c r="P122" s="356">
        <f t="shared" si="190"/>
        <v>0</v>
      </c>
      <c r="Q122" s="356">
        <f t="shared" si="190"/>
        <v>0</v>
      </c>
      <c r="R122" s="356">
        <f t="shared" si="190"/>
        <v>0</v>
      </c>
      <c r="S122" s="356">
        <f t="shared" si="190"/>
        <v>0</v>
      </c>
      <c r="T122" s="356">
        <f t="shared" si="190"/>
        <v>0</v>
      </c>
      <c r="U122" s="357">
        <f t="shared" si="190"/>
        <v>0</v>
      </c>
      <c r="V122" s="833"/>
      <c r="W122" s="91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104">
        <f t="shared" si="173"/>
        <v>0</v>
      </c>
      <c r="AU122" s="5">
        <f t="shared" si="187"/>
        <v>0</v>
      </c>
      <c r="AV122" s="5">
        <f t="shared" si="174"/>
        <v>0</v>
      </c>
      <c r="AW122" s="5">
        <f t="shared" si="175"/>
        <v>0</v>
      </c>
      <c r="AX122" s="5">
        <f t="shared" si="176"/>
        <v>0</v>
      </c>
      <c r="AY122" s="5">
        <f t="shared" si="177"/>
        <v>0</v>
      </c>
      <c r="AZ122" s="5">
        <f t="shared" si="178"/>
        <v>0</v>
      </c>
      <c r="BA122" s="5">
        <f t="shared" si="179"/>
        <v>0</v>
      </c>
      <c r="BB122" s="5">
        <f t="shared" si="180"/>
        <v>0</v>
      </c>
      <c r="BC122" s="5">
        <f t="shared" si="181"/>
        <v>0</v>
      </c>
      <c r="BD122" s="5">
        <f t="shared" si="182"/>
        <v>0</v>
      </c>
      <c r="BE122" s="5">
        <f t="shared" si="183"/>
        <v>0</v>
      </c>
      <c r="BF122" s="5">
        <f t="shared" si="184"/>
        <v>0</v>
      </c>
      <c r="BG122" s="5">
        <f t="shared" si="185"/>
        <v>0</v>
      </c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91"/>
    </row>
    <row r="123" spans="2:79" hidden="1">
      <c r="B123" s="98"/>
      <c r="C123" s="272"/>
      <c r="D123" s="841"/>
      <c r="E123" s="1033"/>
      <c r="F123" s="1034"/>
      <c r="G123" s="1035"/>
      <c r="H123" s="354"/>
      <c r="I123" s="355"/>
      <c r="J123" s="356">
        <v>0</v>
      </c>
      <c r="K123" s="356">
        <f t="shared" ref="K123:U123" si="191">+J123</f>
        <v>0</v>
      </c>
      <c r="L123" s="356">
        <f t="shared" si="191"/>
        <v>0</v>
      </c>
      <c r="M123" s="356">
        <f t="shared" si="191"/>
        <v>0</v>
      </c>
      <c r="N123" s="356">
        <f t="shared" si="191"/>
        <v>0</v>
      </c>
      <c r="O123" s="356">
        <f t="shared" si="191"/>
        <v>0</v>
      </c>
      <c r="P123" s="356">
        <f t="shared" si="191"/>
        <v>0</v>
      </c>
      <c r="Q123" s="356">
        <f t="shared" si="191"/>
        <v>0</v>
      </c>
      <c r="R123" s="356">
        <f t="shared" si="191"/>
        <v>0</v>
      </c>
      <c r="S123" s="356">
        <f t="shared" si="191"/>
        <v>0</v>
      </c>
      <c r="T123" s="356">
        <f t="shared" si="191"/>
        <v>0</v>
      </c>
      <c r="U123" s="357">
        <f t="shared" si="191"/>
        <v>0</v>
      </c>
      <c r="V123" s="833"/>
      <c r="W123" s="91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104">
        <f t="shared" si="173"/>
        <v>0</v>
      </c>
      <c r="AU123" s="5">
        <f t="shared" si="187"/>
        <v>0</v>
      </c>
      <c r="AV123" s="5">
        <f t="shared" si="174"/>
        <v>0</v>
      </c>
      <c r="AW123" s="5">
        <f t="shared" si="175"/>
        <v>0</v>
      </c>
      <c r="AX123" s="5">
        <f t="shared" si="176"/>
        <v>0</v>
      </c>
      <c r="AY123" s="5">
        <f t="shared" si="177"/>
        <v>0</v>
      </c>
      <c r="AZ123" s="5">
        <f t="shared" si="178"/>
        <v>0</v>
      </c>
      <c r="BA123" s="5">
        <f t="shared" si="179"/>
        <v>0</v>
      </c>
      <c r="BB123" s="5">
        <f t="shared" si="180"/>
        <v>0</v>
      </c>
      <c r="BC123" s="5">
        <f t="shared" si="181"/>
        <v>0</v>
      </c>
      <c r="BD123" s="5">
        <f t="shared" si="182"/>
        <v>0</v>
      </c>
      <c r="BE123" s="5">
        <f t="shared" si="183"/>
        <v>0</v>
      </c>
      <c r="BF123" s="5">
        <f t="shared" si="184"/>
        <v>0</v>
      </c>
      <c r="BG123" s="5">
        <f t="shared" si="185"/>
        <v>0</v>
      </c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91"/>
    </row>
    <row r="124" spans="2:79" hidden="1">
      <c r="B124" s="98"/>
      <c r="C124" s="272"/>
      <c r="D124" s="841"/>
      <c r="E124" s="1033"/>
      <c r="F124" s="1034"/>
      <c r="G124" s="1035"/>
      <c r="H124" s="354"/>
      <c r="I124" s="355"/>
      <c r="J124" s="356">
        <v>0</v>
      </c>
      <c r="K124" s="356">
        <f t="shared" ref="K124:U124" si="192">+J124</f>
        <v>0</v>
      </c>
      <c r="L124" s="356">
        <f t="shared" si="192"/>
        <v>0</v>
      </c>
      <c r="M124" s="356">
        <f t="shared" si="192"/>
        <v>0</v>
      </c>
      <c r="N124" s="356">
        <f t="shared" si="192"/>
        <v>0</v>
      </c>
      <c r="O124" s="356">
        <f t="shared" si="192"/>
        <v>0</v>
      </c>
      <c r="P124" s="356">
        <f t="shared" si="192"/>
        <v>0</v>
      </c>
      <c r="Q124" s="356">
        <f t="shared" si="192"/>
        <v>0</v>
      </c>
      <c r="R124" s="356">
        <f t="shared" si="192"/>
        <v>0</v>
      </c>
      <c r="S124" s="356">
        <f t="shared" si="192"/>
        <v>0</v>
      </c>
      <c r="T124" s="356">
        <f t="shared" si="192"/>
        <v>0</v>
      </c>
      <c r="U124" s="357">
        <f t="shared" si="192"/>
        <v>0</v>
      </c>
      <c r="V124" s="833"/>
      <c r="W124" s="91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104">
        <f t="shared" si="173"/>
        <v>0</v>
      </c>
      <c r="AU124" s="5">
        <f t="shared" si="187"/>
        <v>0</v>
      </c>
      <c r="AV124" s="5">
        <f t="shared" si="174"/>
        <v>0</v>
      </c>
      <c r="AW124" s="5">
        <f t="shared" si="175"/>
        <v>0</v>
      </c>
      <c r="AX124" s="5">
        <f t="shared" si="176"/>
        <v>0</v>
      </c>
      <c r="AY124" s="5">
        <f t="shared" si="177"/>
        <v>0</v>
      </c>
      <c r="AZ124" s="5">
        <f t="shared" si="178"/>
        <v>0</v>
      </c>
      <c r="BA124" s="5">
        <f t="shared" si="179"/>
        <v>0</v>
      </c>
      <c r="BB124" s="5">
        <f t="shared" si="180"/>
        <v>0</v>
      </c>
      <c r="BC124" s="5">
        <f t="shared" si="181"/>
        <v>0</v>
      </c>
      <c r="BD124" s="5">
        <f t="shared" si="182"/>
        <v>0</v>
      </c>
      <c r="BE124" s="5">
        <f t="shared" si="183"/>
        <v>0</v>
      </c>
      <c r="BF124" s="5">
        <f t="shared" si="184"/>
        <v>0</v>
      </c>
      <c r="BG124" s="5">
        <f t="shared" si="185"/>
        <v>0</v>
      </c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91"/>
    </row>
    <row r="125" spans="2:79" hidden="1">
      <c r="B125" s="98"/>
      <c r="C125" s="272"/>
      <c r="D125" s="841"/>
      <c r="E125" s="1033"/>
      <c r="F125" s="1034"/>
      <c r="G125" s="1035"/>
      <c r="H125" s="354"/>
      <c r="I125" s="355"/>
      <c r="J125" s="356">
        <v>0</v>
      </c>
      <c r="K125" s="356">
        <f t="shared" ref="K125:U125" si="193">+J125</f>
        <v>0</v>
      </c>
      <c r="L125" s="356">
        <f t="shared" si="193"/>
        <v>0</v>
      </c>
      <c r="M125" s="356">
        <f t="shared" si="193"/>
        <v>0</v>
      </c>
      <c r="N125" s="356">
        <f t="shared" si="193"/>
        <v>0</v>
      </c>
      <c r="O125" s="356">
        <f t="shared" si="193"/>
        <v>0</v>
      </c>
      <c r="P125" s="356">
        <f t="shared" si="193"/>
        <v>0</v>
      </c>
      <c r="Q125" s="356">
        <f t="shared" si="193"/>
        <v>0</v>
      </c>
      <c r="R125" s="356">
        <f t="shared" si="193"/>
        <v>0</v>
      </c>
      <c r="S125" s="356">
        <f t="shared" si="193"/>
        <v>0</v>
      </c>
      <c r="T125" s="356">
        <f t="shared" si="193"/>
        <v>0</v>
      </c>
      <c r="U125" s="357">
        <f t="shared" si="193"/>
        <v>0</v>
      </c>
      <c r="V125" s="833"/>
      <c r="W125" s="91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104">
        <f t="shared" si="173"/>
        <v>0</v>
      </c>
      <c r="AU125" s="5">
        <f t="shared" si="187"/>
        <v>0</v>
      </c>
      <c r="AV125" s="5">
        <f t="shared" si="174"/>
        <v>0</v>
      </c>
      <c r="AW125" s="5">
        <f t="shared" si="175"/>
        <v>0</v>
      </c>
      <c r="AX125" s="5">
        <f t="shared" si="176"/>
        <v>0</v>
      </c>
      <c r="AY125" s="5">
        <f t="shared" si="177"/>
        <v>0</v>
      </c>
      <c r="AZ125" s="5">
        <f t="shared" si="178"/>
        <v>0</v>
      </c>
      <c r="BA125" s="5">
        <f t="shared" si="179"/>
        <v>0</v>
      </c>
      <c r="BB125" s="5">
        <f t="shared" si="180"/>
        <v>0</v>
      </c>
      <c r="BC125" s="5">
        <f t="shared" si="181"/>
        <v>0</v>
      </c>
      <c r="BD125" s="5">
        <f t="shared" si="182"/>
        <v>0</v>
      </c>
      <c r="BE125" s="5">
        <f t="shared" si="183"/>
        <v>0</v>
      </c>
      <c r="BF125" s="5">
        <f t="shared" si="184"/>
        <v>0</v>
      </c>
      <c r="BG125" s="5">
        <f t="shared" si="185"/>
        <v>0</v>
      </c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91"/>
    </row>
    <row r="126" spans="2:79" hidden="1">
      <c r="B126" s="98"/>
      <c r="C126" s="272"/>
      <c r="D126" s="841"/>
      <c r="E126" s="1033"/>
      <c r="F126" s="1034"/>
      <c r="G126" s="1035"/>
      <c r="H126" s="354"/>
      <c r="I126" s="355"/>
      <c r="J126" s="356">
        <v>0</v>
      </c>
      <c r="K126" s="356">
        <f t="shared" ref="K126:U126" si="194">+J126</f>
        <v>0</v>
      </c>
      <c r="L126" s="356">
        <f t="shared" si="194"/>
        <v>0</v>
      </c>
      <c r="M126" s="356">
        <f t="shared" si="194"/>
        <v>0</v>
      </c>
      <c r="N126" s="356">
        <f t="shared" si="194"/>
        <v>0</v>
      </c>
      <c r="O126" s="356">
        <f t="shared" si="194"/>
        <v>0</v>
      </c>
      <c r="P126" s="356">
        <f t="shared" si="194"/>
        <v>0</v>
      </c>
      <c r="Q126" s="356">
        <f t="shared" si="194"/>
        <v>0</v>
      </c>
      <c r="R126" s="356">
        <f t="shared" si="194"/>
        <v>0</v>
      </c>
      <c r="S126" s="356">
        <f t="shared" si="194"/>
        <v>0</v>
      </c>
      <c r="T126" s="356">
        <f t="shared" si="194"/>
        <v>0</v>
      </c>
      <c r="U126" s="357">
        <f t="shared" si="194"/>
        <v>0</v>
      </c>
      <c r="V126" s="833"/>
      <c r="W126" s="91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104">
        <f t="shared" si="173"/>
        <v>0</v>
      </c>
      <c r="AU126" s="5">
        <f t="shared" si="187"/>
        <v>0</v>
      </c>
      <c r="AV126" s="5">
        <f t="shared" si="174"/>
        <v>0</v>
      </c>
      <c r="AW126" s="5">
        <f t="shared" si="175"/>
        <v>0</v>
      </c>
      <c r="AX126" s="5">
        <f t="shared" si="176"/>
        <v>0</v>
      </c>
      <c r="AY126" s="5">
        <f t="shared" si="177"/>
        <v>0</v>
      </c>
      <c r="AZ126" s="5">
        <f t="shared" si="178"/>
        <v>0</v>
      </c>
      <c r="BA126" s="5">
        <f t="shared" si="179"/>
        <v>0</v>
      </c>
      <c r="BB126" s="5">
        <f t="shared" si="180"/>
        <v>0</v>
      </c>
      <c r="BC126" s="5">
        <f t="shared" si="181"/>
        <v>0</v>
      </c>
      <c r="BD126" s="5">
        <f t="shared" si="182"/>
        <v>0</v>
      </c>
      <c r="BE126" s="5">
        <f t="shared" si="183"/>
        <v>0</v>
      </c>
      <c r="BF126" s="5">
        <f t="shared" si="184"/>
        <v>0</v>
      </c>
      <c r="BG126" s="5">
        <f t="shared" si="185"/>
        <v>0</v>
      </c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91"/>
    </row>
    <row r="127" spans="2:79" hidden="1">
      <c r="B127" s="98"/>
      <c r="C127" s="272"/>
      <c r="D127" s="841"/>
      <c r="E127" s="1033"/>
      <c r="F127" s="1034"/>
      <c r="G127" s="1035"/>
      <c r="H127" s="354"/>
      <c r="I127" s="355"/>
      <c r="J127" s="356">
        <v>0</v>
      </c>
      <c r="K127" s="356">
        <f t="shared" ref="K127:U127" si="195">+J127</f>
        <v>0</v>
      </c>
      <c r="L127" s="356">
        <f t="shared" si="195"/>
        <v>0</v>
      </c>
      <c r="M127" s="356">
        <f t="shared" si="195"/>
        <v>0</v>
      </c>
      <c r="N127" s="356">
        <f t="shared" si="195"/>
        <v>0</v>
      </c>
      <c r="O127" s="356">
        <f t="shared" si="195"/>
        <v>0</v>
      </c>
      <c r="P127" s="356">
        <f t="shared" si="195"/>
        <v>0</v>
      </c>
      <c r="Q127" s="356">
        <f t="shared" si="195"/>
        <v>0</v>
      </c>
      <c r="R127" s="356">
        <f t="shared" si="195"/>
        <v>0</v>
      </c>
      <c r="S127" s="356">
        <f t="shared" si="195"/>
        <v>0</v>
      </c>
      <c r="T127" s="356">
        <f t="shared" si="195"/>
        <v>0</v>
      </c>
      <c r="U127" s="357">
        <f t="shared" si="195"/>
        <v>0</v>
      </c>
      <c r="V127" s="833"/>
      <c r="W127" s="91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104">
        <f t="shared" si="173"/>
        <v>0</v>
      </c>
      <c r="AU127" s="5">
        <f t="shared" si="187"/>
        <v>0</v>
      </c>
      <c r="AV127" s="5">
        <f t="shared" si="174"/>
        <v>0</v>
      </c>
      <c r="AW127" s="5">
        <f t="shared" si="175"/>
        <v>0</v>
      </c>
      <c r="AX127" s="5">
        <f t="shared" si="176"/>
        <v>0</v>
      </c>
      <c r="AY127" s="5">
        <f t="shared" si="177"/>
        <v>0</v>
      </c>
      <c r="AZ127" s="5">
        <f t="shared" si="178"/>
        <v>0</v>
      </c>
      <c r="BA127" s="5">
        <f t="shared" si="179"/>
        <v>0</v>
      </c>
      <c r="BB127" s="5">
        <f t="shared" si="180"/>
        <v>0</v>
      </c>
      <c r="BC127" s="5">
        <f t="shared" si="181"/>
        <v>0</v>
      </c>
      <c r="BD127" s="5">
        <f t="shared" si="182"/>
        <v>0</v>
      </c>
      <c r="BE127" s="5">
        <f t="shared" si="183"/>
        <v>0</v>
      </c>
      <c r="BF127" s="5">
        <f t="shared" si="184"/>
        <v>0</v>
      </c>
      <c r="BG127" s="5">
        <f t="shared" si="185"/>
        <v>0</v>
      </c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91"/>
    </row>
    <row r="128" spans="2:79" hidden="1">
      <c r="B128" s="98"/>
      <c r="C128" s="272"/>
      <c r="D128" s="841"/>
      <c r="E128" s="1033"/>
      <c r="F128" s="1034"/>
      <c r="G128" s="1035"/>
      <c r="H128" s="354"/>
      <c r="I128" s="355"/>
      <c r="J128" s="356">
        <v>0</v>
      </c>
      <c r="K128" s="356">
        <f t="shared" ref="K128:U128" si="196">+J128</f>
        <v>0</v>
      </c>
      <c r="L128" s="356">
        <f t="shared" si="196"/>
        <v>0</v>
      </c>
      <c r="M128" s="356">
        <f t="shared" si="196"/>
        <v>0</v>
      </c>
      <c r="N128" s="356">
        <f t="shared" si="196"/>
        <v>0</v>
      </c>
      <c r="O128" s="356">
        <f t="shared" si="196"/>
        <v>0</v>
      </c>
      <c r="P128" s="356">
        <f t="shared" si="196"/>
        <v>0</v>
      </c>
      <c r="Q128" s="356">
        <f t="shared" si="196"/>
        <v>0</v>
      </c>
      <c r="R128" s="356">
        <f t="shared" si="196"/>
        <v>0</v>
      </c>
      <c r="S128" s="356">
        <f t="shared" si="196"/>
        <v>0</v>
      </c>
      <c r="T128" s="356">
        <f t="shared" si="196"/>
        <v>0</v>
      </c>
      <c r="U128" s="357">
        <f t="shared" si="196"/>
        <v>0</v>
      </c>
      <c r="V128" s="833"/>
      <c r="W128" s="91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104">
        <f t="shared" si="173"/>
        <v>0</v>
      </c>
      <c r="AU128" s="5">
        <f t="shared" si="187"/>
        <v>0</v>
      </c>
      <c r="AV128" s="5">
        <f t="shared" si="174"/>
        <v>0</v>
      </c>
      <c r="AW128" s="5">
        <f t="shared" si="175"/>
        <v>0</v>
      </c>
      <c r="AX128" s="5">
        <f t="shared" si="176"/>
        <v>0</v>
      </c>
      <c r="AY128" s="5">
        <f t="shared" si="177"/>
        <v>0</v>
      </c>
      <c r="AZ128" s="5">
        <f t="shared" si="178"/>
        <v>0</v>
      </c>
      <c r="BA128" s="5">
        <f t="shared" si="179"/>
        <v>0</v>
      </c>
      <c r="BB128" s="5">
        <f t="shared" si="180"/>
        <v>0</v>
      </c>
      <c r="BC128" s="5">
        <f t="shared" si="181"/>
        <v>0</v>
      </c>
      <c r="BD128" s="5">
        <f t="shared" si="182"/>
        <v>0</v>
      </c>
      <c r="BE128" s="5">
        <f t="shared" si="183"/>
        <v>0</v>
      </c>
      <c r="BF128" s="5">
        <f t="shared" si="184"/>
        <v>0</v>
      </c>
      <c r="BG128" s="5">
        <f t="shared" si="185"/>
        <v>0</v>
      </c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91"/>
    </row>
    <row r="129" spans="2:79" hidden="1">
      <c r="B129" s="98"/>
      <c r="C129" s="272"/>
      <c r="D129" s="841"/>
      <c r="E129" s="1033"/>
      <c r="F129" s="1034"/>
      <c r="G129" s="1035"/>
      <c r="H129" s="354"/>
      <c r="I129" s="355"/>
      <c r="J129" s="356">
        <v>0</v>
      </c>
      <c r="K129" s="356">
        <f t="shared" ref="K129:U129" si="197">+J129</f>
        <v>0</v>
      </c>
      <c r="L129" s="356">
        <f t="shared" si="197"/>
        <v>0</v>
      </c>
      <c r="M129" s="356">
        <f t="shared" si="197"/>
        <v>0</v>
      </c>
      <c r="N129" s="356">
        <f t="shared" si="197"/>
        <v>0</v>
      </c>
      <c r="O129" s="356">
        <f t="shared" si="197"/>
        <v>0</v>
      </c>
      <c r="P129" s="356">
        <f t="shared" si="197"/>
        <v>0</v>
      </c>
      <c r="Q129" s="356">
        <f t="shared" si="197"/>
        <v>0</v>
      </c>
      <c r="R129" s="356">
        <f t="shared" si="197"/>
        <v>0</v>
      </c>
      <c r="S129" s="356">
        <f t="shared" si="197"/>
        <v>0</v>
      </c>
      <c r="T129" s="356">
        <f t="shared" si="197"/>
        <v>0</v>
      </c>
      <c r="U129" s="357">
        <f t="shared" si="197"/>
        <v>0</v>
      </c>
      <c r="V129" s="833"/>
      <c r="W129" s="91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104">
        <f t="shared" si="173"/>
        <v>0</v>
      </c>
      <c r="AU129" s="5">
        <f t="shared" si="187"/>
        <v>0</v>
      </c>
      <c r="AV129" s="5">
        <f t="shared" si="174"/>
        <v>0</v>
      </c>
      <c r="AW129" s="5">
        <f t="shared" si="175"/>
        <v>0</v>
      </c>
      <c r="AX129" s="5">
        <f t="shared" si="176"/>
        <v>0</v>
      </c>
      <c r="AY129" s="5">
        <f t="shared" si="177"/>
        <v>0</v>
      </c>
      <c r="AZ129" s="5">
        <f t="shared" si="178"/>
        <v>0</v>
      </c>
      <c r="BA129" s="5">
        <f t="shared" si="179"/>
        <v>0</v>
      </c>
      <c r="BB129" s="5">
        <f t="shared" si="180"/>
        <v>0</v>
      </c>
      <c r="BC129" s="5">
        <f t="shared" si="181"/>
        <v>0</v>
      </c>
      <c r="BD129" s="5">
        <f t="shared" si="182"/>
        <v>0</v>
      </c>
      <c r="BE129" s="5">
        <f t="shared" si="183"/>
        <v>0</v>
      </c>
      <c r="BF129" s="5">
        <f t="shared" si="184"/>
        <v>0</v>
      </c>
      <c r="BG129" s="5">
        <f t="shared" si="185"/>
        <v>0</v>
      </c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91"/>
    </row>
    <row r="130" spans="2:79" hidden="1">
      <c r="B130" s="98"/>
      <c r="C130" s="272"/>
      <c r="D130" s="841"/>
      <c r="E130" s="1033"/>
      <c r="F130" s="1034"/>
      <c r="G130" s="1035"/>
      <c r="H130" s="354"/>
      <c r="I130" s="355"/>
      <c r="J130" s="356">
        <v>0</v>
      </c>
      <c r="K130" s="356">
        <f t="shared" ref="K130:U130" si="198">+J130</f>
        <v>0</v>
      </c>
      <c r="L130" s="356">
        <f t="shared" si="198"/>
        <v>0</v>
      </c>
      <c r="M130" s="356">
        <f t="shared" si="198"/>
        <v>0</v>
      </c>
      <c r="N130" s="356">
        <f t="shared" si="198"/>
        <v>0</v>
      </c>
      <c r="O130" s="356">
        <f t="shared" si="198"/>
        <v>0</v>
      </c>
      <c r="P130" s="356">
        <f t="shared" si="198"/>
        <v>0</v>
      </c>
      <c r="Q130" s="356">
        <f t="shared" si="198"/>
        <v>0</v>
      </c>
      <c r="R130" s="356">
        <f t="shared" si="198"/>
        <v>0</v>
      </c>
      <c r="S130" s="356">
        <f t="shared" si="198"/>
        <v>0</v>
      </c>
      <c r="T130" s="356">
        <f t="shared" si="198"/>
        <v>0</v>
      </c>
      <c r="U130" s="357">
        <f t="shared" si="198"/>
        <v>0</v>
      </c>
      <c r="V130" s="833"/>
      <c r="W130" s="91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104">
        <f t="shared" si="173"/>
        <v>0</v>
      </c>
      <c r="AU130" s="5">
        <f t="shared" si="187"/>
        <v>0</v>
      </c>
      <c r="AV130" s="5">
        <f t="shared" si="174"/>
        <v>0</v>
      </c>
      <c r="AW130" s="5">
        <f t="shared" si="175"/>
        <v>0</v>
      </c>
      <c r="AX130" s="5">
        <f t="shared" si="176"/>
        <v>0</v>
      </c>
      <c r="AY130" s="5">
        <f t="shared" si="177"/>
        <v>0</v>
      </c>
      <c r="AZ130" s="5">
        <f t="shared" si="178"/>
        <v>0</v>
      </c>
      <c r="BA130" s="5">
        <f t="shared" si="179"/>
        <v>0</v>
      </c>
      <c r="BB130" s="5">
        <f t="shared" si="180"/>
        <v>0</v>
      </c>
      <c r="BC130" s="5">
        <f t="shared" si="181"/>
        <v>0</v>
      </c>
      <c r="BD130" s="5">
        <f t="shared" si="182"/>
        <v>0</v>
      </c>
      <c r="BE130" s="5">
        <f t="shared" si="183"/>
        <v>0</v>
      </c>
      <c r="BF130" s="5">
        <f t="shared" si="184"/>
        <v>0</v>
      </c>
      <c r="BG130" s="5">
        <f t="shared" si="185"/>
        <v>0</v>
      </c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91"/>
    </row>
    <row r="131" spans="2:79" hidden="1">
      <c r="B131" s="98"/>
      <c r="C131" s="272"/>
      <c r="D131" s="841"/>
      <c r="E131" s="1033"/>
      <c r="F131" s="1034"/>
      <c r="G131" s="1035"/>
      <c r="H131" s="354"/>
      <c r="I131" s="355"/>
      <c r="J131" s="356">
        <v>0</v>
      </c>
      <c r="K131" s="356">
        <f t="shared" ref="K131:U131" si="199">+J131</f>
        <v>0</v>
      </c>
      <c r="L131" s="356">
        <f t="shared" si="199"/>
        <v>0</v>
      </c>
      <c r="M131" s="356">
        <f t="shared" si="199"/>
        <v>0</v>
      </c>
      <c r="N131" s="356">
        <f t="shared" si="199"/>
        <v>0</v>
      </c>
      <c r="O131" s="356">
        <f t="shared" si="199"/>
        <v>0</v>
      </c>
      <c r="P131" s="356">
        <f t="shared" si="199"/>
        <v>0</v>
      </c>
      <c r="Q131" s="356">
        <f t="shared" si="199"/>
        <v>0</v>
      </c>
      <c r="R131" s="356">
        <f t="shared" si="199"/>
        <v>0</v>
      </c>
      <c r="S131" s="356">
        <f t="shared" si="199"/>
        <v>0</v>
      </c>
      <c r="T131" s="356">
        <f t="shared" si="199"/>
        <v>0</v>
      </c>
      <c r="U131" s="357">
        <f t="shared" si="199"/>
        <v>0</v>
      </c>
      <c r="V131" s="833"/>
      <c r="W131" s="91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104">
        <f t="shared" si="173"/>
        <v>0</v>
      </c>
      <c r="AU131" s="5">
        <f t="shared" si="187"/>
        <v>0</v>
      </c>
      <c r="AV131" s="5">
        <f t="shared" si="174"/>
        <v>0</v>
      </c>
      <c r="AW131" s="5">
        <f t="shared" si="175"/>
        <v>0</v>
      </c>
      <c r="AX131" s="5">
        <f t="shared" si="176"/>
        <v>0</v>
      </c>
      <c r="AY131" s="5">
        <f t="shared" si="177"/>
        <v>0</v>
      </c>
      <c r="AZ131" s="5">
        <f t="shared" si="178"/>
        <v>0</v>
      </c>
      <c r="BA131" s="5">
        <f t="shared" si="179"/>
        <v>0</v>
      </c>
      <c r="BB131" s="5">
        <f t="shared" si="180"/>
        <v>0</v>
      </c>
      <c r="BC131" s="5">
        <f t="shared" si="181"/>
        <v>0</v>
      </c>
      <c r="BD131" s="5">
        <f t="shared" si="182"/>
        <v>0</v>
      </c>
      <c r="BE131" s="5">
        <f t="shared" si="183"/>
        <v>0</v>
      </c>
      <c r="BF131" s="5">
        <f t="shared" si="184"/>
        <v>0</v>
      </c>
      <c r="BG131" s="5">
        <f t="shared" si="185"/>
        <v>0</v>
      </c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91"/>
    </row>
    <row r="132" spans="2:79" hidden="1">
      <c r="B132" s="98"/>
      <c r="C132" s="272"/>
      <c r="D132" s="841"/>
      <c r="E132" s="1033"/>
      <c r="F132" s="1034"/>
      <c r="G132" s="1035"/>
      <c r="H132" s="354"/>
      <c r="I132" s="355"/>
      <c r="J132" s="356">
        <v>0</v>
      </c>
      <c r="K132" s="356">
        <f t="shared" ref="K132:T132" si="200">+J132</f>
        <v>0</v>
      </c>
      <c r="L132" s="356">
        <f t="shared" si="200"/>
        <v>0</v>
      </c>
      <c r="M132" s="356">
        <f t="shared" si="200"/>
        <v>0</v>
      </c>
      <c r="N132" s="356">
        <f t="shared" si="200"/>
        <v>0</v>
      </c>
      <c r="O132" s="356">
        <f t="shared" si="200"/>
        <v>0</v>
      </c>
      <c r="P132" s="356">
        <f t="shared" si="200"/>
        <v>0</v>
      </c>
      <c r="Q132" s="356">
        <f t="shared" si="200"/>
        <v>0</v>
      </c>
      <c r="R132" s="356">
        <f t="shared" si="200"/>
        <v>0</v>
      </c>
      <c r="S132" s="356">
        <f t="shared" si="200"/>
        <v>0</v>
      </c>
      <c r="T132" s="356">
        <f t="shared" si="200"/>
        <v>0</v>
      </c>
      <c r="U132" s="357">
        <f>+T132</f>
        <v>0</v>
      </c>
      <c r="V132" s="833"/>
      <c r="W132" s="91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104">
        <f t="shared" si="173"/>
        <v>0</v>
      </c>
      <c r="AU132" s="5">
        <f t="shared" si="187"/>
        <v>0</v>
      </c>
      <c r="AV132" s="5">
        <f t="shared" si="174"/>
        <v>0</v>
      </c>
      <c r="AW132" s="5">
        <f t="shared" si="175"/>
        <v>0</v>
      </c>
      <c r="AX132" s="5">
        <f t="shared" si="176"/>
        <v>0</v>
      </c>
      <c r="AY132" s="5">
        <f t="shared" si="177"/>
        <v>0</v>
      </c>
      <c r="AZ132" s="5">
        <f t="shared" si="178"/>
        <v>0</v>
      </c>
      <c r="BA132" s="5">
        <f t="shared" si="179"/>
        <v>0</v>
      </c>
      <c r="BB132" s="5">
        <f t="shared" si="180"/>
        <v>0</v>
      </c>
      <c r="BC132" s="5">
        <f t="shared" si="181"/>
        <v>0</v>
      </c>
      <c r="BD132" s="5">
        <f t="shared" si="182"/>
        <v>0</v>
      </c>
      <c r="BE132" s="5">
        <f t="shared" si="183"/>
        <v>0</v>
      </c>
      <c r="BF132" s="5">
        <f t="shared" si="184"/>
        <v>0</v>
      </c>
      <c r="BG132" s="5">
        <f t="shared" si="185"/>
        <v>0</v>
      </c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91"/>
    </row>
    <row r="133" spans="2:79" hidden="1">
      <c r="B133" s="98"/>
      <c r="C133" s="272"/>
      <c r="D133" s="841"/>
      <c r="E133" s="1026"/>
      <c r="F133" s="1027"/>
      <c r="G133" s="1028"/>
      <c r="H133" s="358"/>
      <c r="I133" s="359"/>
      <c r="J133" s="360">
        <v>0</v>
      </c>
      <c r="K133" s="360">
        <f t="shared" ref="K133:T133" si="201">+J133</f>
        <v>0</v>
      </c>
      <c r="L133" s="360">
        <f t="shared" si="201"/>
        <v>0</v>
      </c>
      <c r="M133" s="360">
        <f t="shared" si="201"/>
        <v>0</v>
      </c>
      <c r="N133" s="360">
        <f t="shared" si="201"/>
        <v>0</v>
      </c>
      <c r="O133" s="360">
        <f t="shared" si="201"/>
        <v>0</v>
      </c>
      <c r="P133" s="360">
        <f t="shared" si="201"/>
        <v>0</v>
      </c>
      <c r="Q133" s="360">
        <f t="shared" si="201"/>
        <v>0</v>
      </c>
      <c r="R133" s="360">
        <f t="shared" si="201"/>
        <v>0</v>
      </c>
      <c r="S133" s="360">
        <f t="shared" si="201"/>
        <v>0</v>
      </c>
      <c r="T133" s="360">
        <f t="shared" si="201"/>
        <v>0</v>
      </c>
      <c r="U133" s="361">
        <f>+T133</f>
        <v>0</v>
      </c>
      <c r="V133" s="833"/>
      <c r="W133" s="91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104">
        <f t="shared" si="173"/>
        <v>0</v>
      </c>
      <c r="AU133" s="5">
        <f t="shared" si="187"/>
        <v>0</v>
      </c>
      <c r="AV133" s="5">
        <f t="shared" si="174"/>
        <v>0</v>
      </c>
      <c r="AW133" s="5">
        <f t="shared" si="175"/>
        <v>0</v>
      </c>
      <c r="AX133" s="5">
        <f t="shared" si="176"/>
        <v>0</v>
      </c>
      <c r="AY133" s="5">
        <f t="shared" si="177"/>
        <v>0</v>
      </c>
      <c r="AZ133" s="5">
        <f t="shared" si="178"/>
        <v>0</v>
      </c>
      <c r="BA133" s="5">
        <f t="shared" si="179"/>
        <v>0</v>
      </c>
      <c r="BB133" s="5">
        <f t="shared" si="180"/>
        <v>0</v>
      </c>
      <c r="BC133" s="5">
        <f t="shared" si="181"/>
        <v>0</v>
      </c>
      <c r="BD133" s="5">
        <f t="shared" si="182"/>
        <v>0</v>
      </c>
      <c r="BE133" s="5">
        <f t="shared" si="183"/>
        <v>0</v>
      </c>
      <c r="BF133" s="5">
        <f t="shared" si="184"/>
        <v>0</v>
      </c>
      <c r="BG133" s="5">
        <f t="shared" si="185"/>
        <v>0</v>
      </c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91"/>
    </row>
    <row r="134" spans="2:79">
      <c r="B134" s="98"/>
      <c r="C134" s="272"/>
      <c r="D134" s="842"/>
      <c r="E134" s="868"/>
      <c r="F134" s="861"/>
      <c r="G134" s="861"/>
      <c r="H134" s="861"/>
      <c r="I134" s="862"/>
      <c r="J134" s="863"/>
      <c r="K134" s="863"/>
      <c r="L134" s="863"/>
      <c r="M134" s="863"/>
      <c r="N134" s="863"/>
      <c r="O134" s="863"/>
      <c r="P134" s="863"/>
      <c r="Q134" s="863"/>
      <c r="R134" s="863"/>
      <c r="S134" s="863"/>
      <c r="T134" s="863"/>
      <c r="U134" s="863"/>
      <c r="V134" s="834"/>
      <c r="W134" s="91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91"/>
    </row>
    <row r="135" spans="2:79">
      <c r="B135" s="98"/>
      <c r="C135" s="272"/>
      <c r="D135" s="841"/>
      <c r="E135" s="1029" t="str">
        <f t="shared" ref="E135:U135" si="202">E59</f>
        <v>Empleo o puesto de trabajo</v>
      </c>
      <c r="F135" s="1029"/>
      <c r="G135" s="1029"/>
      <c r="H135" s="346" t="str">
        <f t="shared" si="202"/>
        <v>Salario Mes</v>
      </c>
      <c r="I135" s="345" t="str">
        <f t="shared" si="202"/>
        <v>%SCE</v>
      </c>
      <c r="J135" s="347" t="str">
        <f t="shared" si="202"/>
        <v>Enero</v>
      </c>
      <c r="K135" s="347" t="str">
        <f t="shared" si="202"/>
        <v>Febrero</v>
      </c>
      <c r="L135" s="347" t="str">
        <f t="shared" si="202"/>
        <v>Marzo</v>
      </c>
      <c r="M135" s="347" t="str">
        <f t="shared" si="202"/>
        <v>Abril</v>
      </c>
      <c r="N135" s="347" t="str">
        <f t="shared" si="202"/>
        <v>Mayo</v>
      </c>
      <c r="O135" s="347" t="str">
        <f t="shared" si="202"/>
        <v>Junio</v>
      </c>
      <c r="P135" s="347" t="str">
        <f t="shared" si="202"/>
        <v>Julio</v>
      </c>
      <c r="Q135" s="347" t="str">
        <f t="shared" si="202"/>
        <v>Agosto</v>
      </c>
      <c r="R135" s="347" t="str">
        <f t="shared" si="202"/>
        <v>Septiembre</v>
      </c>
      <c r="S135" s="347" t="str">
        <f t="shared" si="202"/>
        <v>Octubre</v>
      </c>
      <c r="T135" s="347" t="str">
        <f t="shared" si="202"/>
        <v>Noviembre</v>
      </c>
      <c r="U135" s="347" t="str">
        <f t="shared" si="202"/>
        <v>Diciembre</v>
      </c>
      <c r="V135" s="833"/>
      <c r="W135" s="91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91"/>
    </row>
    <row r="136" spans="2:79">
      <c r="B136" s="98"/>
      <c r="C136" s="272"/>
      <c r="D136" s="841"/>
      <c r="E136" s="1030" t="s">
        <v>152</v>
      </c>
      <c r="F136" s="1031"/>
      <c r="G136" s="1032"/>
      <c r="H136" s="1022"/>
      <c r="I136" s="1023"/>
      <c r="J136" s="348">
        <f>SUM(J137:J152)</f>
        <v>1</v>
      </c>
      <c r="K136" s="348">
        <f t="shared" ref="K136:U136" si="203">SUM(K137:K152)</f>
        <v>0</v>
      </c>
      <c r="L136" s="348">
        <f t="shared" si="203"/>
        <v>0</v>
      </c>
      <c r="M136" s="348">
        <f t="shared" si="203"/>
        <v>0</v>
      </c>
      <c r="N136" s="348">
        <f t="shared" si="203"/>
        <v>0</v>
      </c>
      <c r="O136" s="348">
        <f t="shared" si="203"/>
        <v>0</v>
      </c>
      <c r="P136" s="348">
        <f t="shared" si="203"/>
        <v>0</v>
      </c>
      <c r="Q136" s="348">
        <f t="shared" si="203"/>
        <v>0</v>
      </c>
      <c r="R136" s="348">
        <f t="shared" si="203"/>
        <v>0</v>
      </c>
      <c r="S136" s="348">
        <f t="shared" si="203"/>
        <v>0</v>
      </c>
      <c r="T136" s="348">
        <f t="shared" si="203"/>
        <v>0</v>
      </c>
      <c r="U136" s="349">
        <f t="shared" si="203"/>
        <v>0</v>
      </c>
      <c r="V136" s="833"/>
      <c r="W136" s="91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104" t="str">
        <f t="shared" ref="AT136:AT152" si="204">+E136</f>
        <v>Personal NO Fijo</v>
      </c>
      <c r="AU136" s="5">
        <f>SUM(AV136:BG136)</f>
        <v>0</v>
      </c>
      <c r="AV136" s="5">
        <f t="shared" ref="AV136:BG136" si="205">SUM(AV137:AV152)</f>
        <v>0</v>
      </c>
      <c r="AW136" s="5">
        <f t="shared" si="205"/>
        <v>0</v>
      </c>
      <c r="AX136" s="5">
        <f t="shared" si="205"/>
        <v>0</v>
      </c>
      <c r="AY136" s="5">
        <f t="shared" si="205"/>
        <v>0</v>
      </c>
      <c r="AZ136" s="5">
        <f t="shared" si="205"/>
        <v>0</v>
      </c>
      <c r="BA136" s="5">
        <f t="shared" si="205"/>
        <v>0</v>
      </c>
      <c r="BB136" s="5">
        <f t="shared" si="205"/>
        <v>0</v>
      </c>
      <c r="BC136" s="5">
        <f t="shared" si="205"/>
        <v>0</v>
      </c>
      <c r="BD136" s="5">
        <f t="shared" si="205"/>
        <v>0</v>
      </c>
      <c r="BE136" s="5">
        <f t="shared" si="205"/>
        <v>0</v>
      </c>
      <c r="BF136" s="5">
        <f t="shared" si="205"/>
        <v>0</v>
      </c>
      <c r="BG136" s="5">
        <f t="shared" si="205"/>
        <v>0</v>
      </c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91"/>
    </row>
    <row r="137" spans="2:79">
      <c r="B137" s="98"/>
      <c r="C137" s="272"/>
      <c r="D137" s="841"/>
      <c r="E137" s="1005" t="s">
        <v>144</v>
      </c>
      <c r="F137" s="1006"/>
      <c r="G137" s="1007"/>
      <c r="H137" s="350"/>
      <c r="I137" s="351">
        <v>0</v>
      </c>
      <c r="J137" s="352">
        <v>0</v>
      </c>
      <c r="K137" s="352">
        <v>0</v>
      </c>
      <c r="L137" s="352">
        <v>0</v>
      </c>
      <c r="M137" s="352">
        <v>0</v>
      </c>
      <c r="N137" s="352">
        <f t="shared" ref="N137:U137" si="206">+M137</f>
        <v>0</v>
      </c>
      <c r="O137" s="352">
        <f t="shared" si="206"/>
        <v>0</v>
      </c>
      <c r="P137" s="352">
        <f t="shared" si="206"/>
        <v>0</v>
      </c>
      <c r="Q137" s="352">
        <f t="shared" si="206"/>
        <v>0</v>
      </c>
      <c r="R137" s="352">
        <f t="shared" si="206"/>
        <v>0</v>
      </c>
      <c r="S137" s="352">
        <f t="shared" si="206"/>
        <v>0</v>
      </c>
      <c r="T137" s="352">
        <f t="shared" si="206"/>
        <v>0</v>
      </c>
      <c r="U137" s="353">
        <f t="shared" si="206"/>
        <v>0</v>
      </c>
      <c r="V137" s="833"/>
      <c r="W137" s="91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104" t="str">
        <f t="shared" si="204"/>
        <v>Empleo o puesto de trabajo</v>
      </c>
      <c r="AU137" s="5">
        <f>+(H137*I137)+H137</f>
        <v>0</v>
      </c>
      <c r="AV137" s="5">
        <f t="shared" ref="AV137:AV152" si="207">+$AU137*J137</f>
        <v>0</v>
      </c>
      <c r="AW137" s="5">
        <f t="shared" ref="AW137:AW152" si="208">+$AU137*K137</f>
        <v>0</v>
      </c>
      <c r="AX137" s="5">
        <f t="shared" ref="AX137:AX152" si="209">+$AU137*L137</f>
        <v>0</v>
      </c>
      <c r="AY137" s="5">
        <f t="shared" ref="AY137:AY152" si="210">+$AU137*M137</f>
        <v>0</v>
      </c>
      <c r="AZ137" s="5">
        <f t="shared" ref="AZ137:AZ152" si="211">+$AU137*N137</f>
        <v>0</v>
      </c>
      <c r="BA137" s="5">
        <f t="shared" ref="BA137:BA152" si="212">+$AU137*O137</f>
        <v>0</v>
      </c>
      <c r="BB137" s="5">
        <f t="shared" ref="BB137:BB152" si="213">+$AU137*P137</f>
        <v>0</v>
      </c>
      <c r="BC137" s="5">
        <f t="shared" ref="BC137:BC152" si="214">+$AU137*Q137</f>
        <v>0</v>
      </c>
      <c r="BD137" s="5">
        <f t="shared" ref="BD137:BD152" si="215">+$AU137*R137</f>
        <v>0</v>
      </c>
      <c r="BE137" s="5">
        <f t="shared" ref="BE137:BE152" si="216">+$AU137*S137</f>
        <v>0</v>
      </c>
      <c r="BF137" s="5">
        <f t="shared" ref="BF137:BF152" si="217">+$AU137*T137</f>
        <v>0</v>
      </c>
      <c r="BG137" s="5">
        <f t="shared" ref="BG137:BG152" si="218">+$AU137*U137</f>
        <v>0</v>
      </c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91"/>
    </row>
    <row r="138" spans="2:79">
      <c r="B138" s="98"/>
      <c r="C138" s="272"/>
      <c r="D138" s="841"/>
      <c r="E138" s="1033" t="s">
        <v>144</v>
      </c>
      <c r="F138" s="1034"/>
      <c r="G138" s="1035"/>
      <c r="H138" s="354"/>
      <c r="I138" s="355">
        <v>0</v>
      </c>
      <c r="J138" s="356">
        <v>0</v>
      </c>
      <c r="K138" s="356">
        <v>0</v>
      </c>
      <c r="L138" s="356">
        <v>0</v>
      </c>
      <c r="M138" s="356">
        <v>0</v>
      </c>
      <c r="N138" s="356">
        <f t="shared" ref="N138:U138" si="219">+M138</f>
        <v>0</v>
      </c>
      <c r="O138" s="356">
        <f t="shared" si="219"/>
        <v>0</v>
      </c>
      <c r="P138" s="356">
        <f t="shared" si="219"/>
        <v>0</v>
      </c>
      <c r="Q138" s="356">
        <f t="shared" si="219"/>
        <v>0</v>
      </c>
      <c r="R138" s="356">
        <f t="shared" si="219"/>
        <v>0</v>
      </c>
      <c r="S138" s="356">
        <f t="shared" si="219"/>
        <v>0</v>
      </c>
      <c r="T138" s="356">
        <f t="shared" si="219"/>
        <v>0</v>
      </c>
      <c r="U138" s="357">
        <f t="shared" si="219"/>
        <v>0</v>
      </c>
      <c r="V138" s="833"/>
      <c r="W138" s="91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104" t="str">
        <f t="shared" si="204"/>
        <v>Empleo o puesto de trabajo</v>
      </c>
      <c r="AU138" s="5">
        <f t="shared" ref="AU138:AU152" si="220">+(H138*I138)+H138</f>
        <v>0</v>
      </c>
      <c r="AV138" s="5">
        <f t="shared" si="207"/>
        <v>0</v>
      </c>
      <c r="AW138" s="5">
        <f t="shared" si="208"/>
        <v>0</v>
      </c>
      <c r="AX138" s="5">
        <f t="shared" si="209"/>
        <v>0</v>
      </c>
      <c r="AY138" s="5">
        <f t="shared" si="210"/>
        <v>0</v>
      </c>
      <c r="AZ138" s="5">
        <f t="shared" si="211"/>
        <v>0</v>
      </c>
      <c r="BA138" s="5">
        <f t="shared" si="212"/>
        <v>0</v>
      </c>
      <c r="BB138" s="5">
        <f t="shared" si="213"/>
        <v>0</v>
      </c>
      <c r="BC138" s="5">
        <f t="shared" si="214"/>
        <v>0</v>
      </c>
      <c r="BD138" s="5">
        <f t="shared" si="215"/>
        <v>0</v>
      </c>
      <c r="BE138" s="5">
        <f t="shared" si="216"/>
        <v>0</v>
      </c>
      <c r="BF138" s="5">
        <f t="shared" si="217"/>
        <v>0</v>
      </c>
      <c r="BG138" s="5">
        <f t="shared" si="218"/>
        <v>0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91"/>
    </row>
    <row r="139" spans="2:79">
      <c r="B139" s="98"/>
      <c r="C139" s="272"/>
      <c r="D139" s="841"/>
      <c r="E139" s="1033"/>
      <c r="F139" s="1034"/>
      <c r="G139" s="1035"/>
      <c r="H139" s="354"/>
      <c r="I139" s="355"/>
      <c r="J139" s="356">
        <v>1</v>
      </c>
      <c r="K139" s="356">
        <v>0</v>
      </c>
      <c r="L139" s="356">
        <v>0</v>
      </c>
      <c r="M139" s="356">
        <v>0</v>
      </c>
      <c r="N139" s="356">
        <f t="shared" ref="N139:U139" si="221">+M139</f>
        <v>0</v>
      </c>
      <c r="O139" s="356">
        <f t="shared" si="221"/>
        <v>0</v>
      </c>
      <c r="P139" s="356">
        <f t="shared" si="221"/>
        <v>0</v>
      </c>
      <c r="Q139" s="356">
        <f t="shared" si="221"/>
        <v>0</v>
      </c>
      <c r="R139" s="356">
        <f t="shared" si="221"/>
        <v>0</v>
      </c>
      <c r="S139" s="356">
        <f t="shared" si="221"/>
        <v>0</v>
      </c>
      <c r="T139" s="356">
        <f t="shared" si="221"/>
        <v>0</v>
      </c>
      <c r="U139" s="357">
        <f t="shared" si="221"/>
        <v>0</v>
      </c>
      <c r="V139" s="833"/>
      <c r="W139" s="91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469">
        <f t="shared" si="204"/>
        <v>0</v>
      </c>
      <c r="AU139" s="42">
        <f t="shared" si="220"/>
        <v>0</v>
      </c>
      <c r="AV139" s="42">
        <f t="shared" si="207"/>
        <v>0</v>
      </c>
      <c r="AW139" s="42">
        <f t="shared" si="208"/>
        <v>0</v>
      </c>
      <c r="AX139" s="42">
        <f t="shared" si="209"/>
        <v>0</v>
      </c>
      <c r="AY139" s="42">
        <f t="shared" si="210"/>
        <v>0</v>
      </c>
      <c r="AZ139" s="42">
        <f t="shared" si="211"/>
        <v>0</v>
      </c>
      <c r="BA139" s="42">
        <f t="shared" si="212"/>
        <v>0</v>
      </c>
      <c r="BB139" s="42">
        <f t="shared" si="213"/>
        <v>0</v>
      </c>
      <c r="BC139" s="42">
        <f t="shared" si="214"/>
        <v>0</v>
      </c>
      <c r="BD139" s="42">
        <f t="shared" si="215"/>
        <v>0</v>
      </c>
      <c r="BE139" s="42">
        <f t="shared" si="216"/>
        <v>0</v>
      </c>
      <c r="BF139" s="42">
        <f t="shared" si="217"/>
        <v>0</v>
      </c>
      <c r="BG139" s="42">
        <f t="shared" si="218"/>
        <v>0</v>
      </c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91"/>
    </row>
    <row r="140" spans="2:79" hidden="1">
      <c r="B140" s="98"/>
      <c r="C140" s="272"/>
      <c r="D140" s="841"/>
      <c r="E140" s="1033"/>
      <c r="F140" s="1034"/>
      <c r="G140" s="1035"/>
      <c r="H140" s="354"/>
      <c r="I140" s="355"/>
      <c r="J140" s="356">
        <v>0</v>
      </c>
      <c r="K140" s="356">
        <v>0</v>
      </c>
      <c r="L140" s="356">
        <v>0</v>
      </c>
      <c r="M140" s="356">
        <v>0</v>
      </c>
      <c r="N140" s="356">
        <f t="shared" ref="N140:U140" si="222">+M140</f>
        <v>0</v>
      </c>
      <c r="O140" s="356">
        <f t="shared" si="222"/>
        <v>0</v>
      </c>
      <c r="P140" s="356">
        <f t="shared" si="222"/>
        <v>0</v>
      </c>
      <c r="Q140" s="356">
        <f t="shared" si="222"/>
        <v>0</v>
      </c>
      <c r="R140" s="356">
        <f t="shared" si="222"/>
        <v>0</v>
      </c>
      <c r="S140" s="356">
        <f t="shared" si="222"/>
        <v>0</v>
      </c>
      <c r="T140" s="356">
        <f t="shared" si="222"/>
        <v>0</v>
      </c>
      <c r="U140" s="357">
        <f t="shared" si="222"/>
        <v>0</v>
      </c>
      <c r="V140" s="833"/>
      <c r="W140" s="91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104">
        <f t="shared" si="204"/>
        <v>0</v>
      </c>
      <c r="AU140" s="5">
        <f t="shared" si="220"/>
        <v>0</v>
      </c>
      <c r="AV140" s="5">
        <f t="shared" si="207"/>
        <v>0</v>
      </c>
      <c r="AW140" s="5">
        <f t="shared" si="208"/>
        <v>0</v>
      </c>
      <c r="AX140" s="5">
        <f t="shared" si="209"/>
        <v>0</v>
      </c>
      <c r="AY140" s="5">
        <f t="shared" si="210"/>
        <v>0</v>
      </c>
      <c r="AZ140" s="5">
        <f t="shared" si="211"/>
        <v>0</v>
      </c>
      <c r="BA140" s="5">
        <f t="shared" si="212"/>
        <v>0</v>
      </c>
      <c r="BB140" s="5">
        <f t="shared" si="213"/>
        <v>0</v>
      </c>
      <c r="BC140" s="5">
        <f t="shared" si="214"/>
        <v>0</v>
      </c>
      <c r="BD140" s="5">
        <f t="shared" si="215"/>
        <v>0</v>
      </c>
      <c r="BE140" s="5">
        <f t="shared" si="216"/>
        <v>0</v>
      </c>
      <c r="BF140" s="5">
        <f t="shared" si="217"/>
        <v>0</v>
      </c>
      <c r="BG140" s="5">
        <f t="shared" si="218"/>
        <v>0</v>
      </c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91"/>
    </row>
    <row r="141" spans="2:79" hidden="1">
      <c r="B141" s="98"/>
      <c r="C141" s="272"/>
      <c r="D141" s="841"/>
      <c r="E141" s="1033"/>
      <c r="F141" s="1034"/>
      <c r="G141" s="1035"/>
      <c r="H141" s="354"/>
      <c r="I141" s="355"/>
      <c r="J141" s="356">
        <v>0</v>
      </c>
      <c r="K141" s="356">
        <v>0</v>
      </c>
      <c r="L141" s="356">
        <v>0</v>
      </c>
      <c r="M141" s="356">
        <v>0</v>
      </c>
      <c r="N141" s="356">
        <f t="shared" ref="N141:U141" si="223">+M141</f>
        <v>0</v>
      </c>
      <c r="O141" s="356">
        <f t="shared" si="223"/>
        <v>0</v>
      </c>
      <c r="P141" s="356">
        <f t="shared" si="223"/>
        <v>0</v>
      </c>
      <c r="Q141" s="356">
        <f t="shared" si="223"/>
        <v>0</v>
      </c>
      <c r="R141" s="356">
        <f t="shared" si="223"/>
        <v>0</v>
      </c>
      <c r="S141" s="356">
        <f t="shared" si="223"/>
        <v>0</v>
      </c>
      <c r="T141" s="356">
        <f t="shared" si="223"/>
        <v>0</v>
      </c>
      <c r="U141" s="357">
        <f t="shared" si="223"/>
        <v>0</v>
      </c>
      <c r="V141" s="833"/>
      <c r="W141" s="91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104">
        <f t="shared" si="204"/>
        <v>0</v>
      </c>
      <c r="AU141" s="5">
        <f t="shared" si="220"/>
        <v>0</v>
      </c>
      <c r="AV141" s="5">
        <f t="shared" si="207"/>
        <v>0</v>
      </c>
      <c r="AW141" s="5">
        <f t="shared" si="208"/>
        <v>0</v>
      </c>
      <c r="AX141" s="5">
        <f t="shared" si="209"/>
        <v>0</v>
      </c>
      <c r="AY141" s="5">
        <f t="shared" si="210"/>
        <v>0</v>
      </c>
      <c r="AZ141" s="5">
        <f t="shared" si="211"/>
        <v>0</v>
      </c>
      <c r="BA141" s="5">
        <f t="shared" si="212"/>
        <v>0</v>
      </c>
      <c r="BB141" s="5">
        <f t="shared" si="213"/>
        <v>0</v>
      </c>
      <c r="BC141" s="5">
        <f t="shared" si="214"/>
        <v>0</v>
      </c>
      <c r="BD141" s="5">
        <f t="shared" si="215"/>
        <v>0</v>
      </c>
      <c r="BE141" s="5">
        <f t="shared" si="216"/>
        <v>0</v>
      </c>
      <c r="BF141" s="5">
        <f t="shared" si="217"/>
        <v>0</v>
      </c>
      <c r="BG141" s="5">
        <f t="shared" si="218"/>
        <v>0</v>
      </c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91"/>
    </row>
    <row r="142" spans="2:79" hidden="1">
      <c r="B142" s="98"/>
      <c r="C142" s="272"/>
      <c r="D142" s="841"/>
      <c r="E142" s="1033"/>
      <c r="F142" s="1034"/>
      <c r="G142" s="1035"/>
      <c r="H142" s="354"/>
      <c r="I142" s="355"/>
      <c r="J142" s="356">
        <v>0</v>
      </c>
      <c r="K142" s="356">
        <v>0</v>
      </c>
      <c r="L142" s="356">
        <v>0</v>
      </c>
      <c r="M142" s="356">
        <v>0</v>
      </c>
      <c r="N142" s="356">
        <f t="shared" ref="N142:U142" si="224">+M142</f>
        <v>0</v>
      </c>
      <c r="O142" s="356">
        <f t="shared" si="224"/>
        <v>0</v>
      </c>
      <c r="P142" s="356">
        <f t="shared" si="224"/>
        <v>0</v>
      </c>
      <c r="Q142" s="356">
        <f t="shared" si="224"/>
        <v>0</v>
      </c>
      <c r="R142" s="356">
        <f t="shared" si="224"/>
        <v>0</v>
      </c>
      <c r="S142" s="356">
        <f t="shared" si="224"/>
        <v>0</v>
      </c>
      <c r="T142" s="356">
        <f t="shared" si="224"/>
        <v>0</v>
      </c>
      <c r="U142" s="357">
        <f t="shared" si="224"/>
        <v>0</v>
      </c>
      <c r="V142" s="833"/>
      <c r="W142" s="91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104">
        <f t="shared" si="204"/>
        <v>0</v>
      </c>
      <c r="AU142" s="5">
        <f t="shared" si="220"/>
        <v>0</v>
      </c>
      <c r="AV142" s="5">
        <f t="shared" si="207"/>
        <v>0</v>
      </c>
      <c r="AW142" s="5">
        <f t="shared" si="208"/>
        <v>0</v>
      </c>
      <c r="AX142" s="5">
        <f t="shared" si="209"/>
        <v>0</v>
      </c>
      <c r="AY142" s="5">
        <f t="shared" si="210"/>
        <v>0</v>
      </c>
      <c r="AZ142" s="5">
        <f t="shared" si="211"/>
        <v>0</v>
      </c>
      <c r="BA142" s="5">
        <f t="shared" si="212"/>
        <v>0</v>
      </c>
      <c r="BB142" s="5">
        <f t="shared" si="213"/>
        <v>0</v>
      </c>
      <c r="BC142" s="5">
        <f t="shared" si="214"/>
        <v>0</v>
      </c>
      <c r="BD142" s="5">
        <f t="shared" si="215"/>
        <v>0</v>
      </c>
      <c r="BE142" s="5">
        <f t="shared" si="216"/>
        <v>0</v>
      </c>
      <c r="BF142" s="5">
        <f t="shared" si="217"/>
        <v>0</v>
      </c>
      <c r="BG142" s="5">
        <f t="shared" si="218"/>
        <v>0</v>
      </c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91"/>
    </row>
    <row r="143" spans="2:79" hidden="1">
      <c r="B143" s="98"/>
      <c r="C143" s="272"/>
      <c r="D143" s="841"/>
      <c r="E143" s="1033"/>
      <c r="F143" s="1034"/>
      <c r="G143" s="1035"/>
      <c r="H143" s="354"/>
      <c r="I143" s="355"/>
      <c r="J143" s="356">
        <v>0</v>
      </c>
      <c r="K143" s="356">
        <v>0</v>
      </c>
      <c r="L143" s="356">
        <v>0</v>
      </c>
      <c r="M143" s="356">
        <v>0</v>
      </c>
      <c r="N143" s="356">
        <f t="shared" ref="N143:U143" si="225">+M143</f>
        <v>0</v>
      </c>
      <c r="O143" s="356">
        <f t="shared" si="225"/>
        <v>0</v>
      </c>
      <c r="P143" s="356">
        <f t="shared" si="225"/>
        <v>0</v>
      </c>
      <c r="Q143" s="356">
        <f t="shared" si="225"/>
        <v>0</v>
      </c>
      <c r="R143" s="356">
        <f t="shared" si="225"/>
        <v>0</v>
      </c>
      <c r="S143" s="356">
        <f t="shared" si="225"/>
        <v>0</v>
      </c>
      <c r="T143" s="356">
        <f t="shared" si="225"/>
        <v>0</v>
      </c>
      <c r="U143" s="357">
        <f t="shared" si="225"/>
        <v>0</v>
      </c>
      <c r="V143" s="833"/>
      <c r="W143" s="91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104">
        <f t="shared" si="204"/>
        <v>0</v>
      </c>
      <c r="AU143" s="5">
        <f t="shared" si="220"/>
        <v>0</v>
      </c>
      <c r="AV143" s="5">
        <f t="shared" si="207"/>
        <v>0</v>
      </c>
      <c r="AW143" s="5">
        <f t="shared" si="208"/>
        <v>0</v>
      </c>
      <c r="AX143" s="5">
        <f t="shared" si="209"/>
        <v>0</v>
      </c>
      <c r="AY143" s="5">
        <f t="shared" si="210"/>
        <v>0</v>
      </c>
      <c r="AZ143" s="5">
        <f t="shared" si="211"/>
        <v>0</v>
      </c>
      <c r="BA143" s="5">
        <f t="shared" si="212"/>
        <v>0</v>
      </c>
      <c r="BB143" s="5">
        <f t="shared" si="213"/>
        <v>0</v>
      </c>
      <c r="BC143" s="5">
        <f t="shared" si="214"/>
        <v>0</v>
      </c>
      <c r="BD143" s="5">
        <f t="shared" si="215"/>
        <v>0</v>
      </c>
      <c r="BE143" s="5">
        <f t="shared" si="216"/>
        <v>0</v>
      </c>
      <c r="BF143" s="5">
        <f t="shared" si="217"/>
        <v>0</v>
      </c>
      <c r="BG143" s="5">
        <f t="shared" si="218"/>
        <v>0</v>
      </c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91"/>
    </row>
    <row r="144" spans="2:79" hidden="1">
      <c r="B144" s="98"/>
      <c r="C144" s="272"/>
      <c r="D144" s="841"/>
      <c r="E144" s="1033"/>
      <c r="F144" s="1034"/>
      <c r="G144" s="1035"/>
      <c r="H144" s="354"/>
      <c r="I144" s="355"/>
      <c r="J144" s="356">
        <v>0</v>
      </c>
      <c r="K144" s="356">
        <v>0</v>
      </c>
      <c r="L144" s="356">
        <v>0</v>
      </c>
      <c r="M144" s="356">
        <v>0</v>
      </c>
      <c r="N144" s="356">
        <f t="shared" ref="N144:U144" si="226">+M144</f>
        <v>0</v>
      </c>
      <c r="O144" s="356">
        <f t="shared" si="226"/>
        <v>0</v>
      </c>
      <c r="P144" s="356">
        <f t="shared" si="226"/>
        <v>0</v>
      </c>
      <c r="Q144" s="356">
        <f t="shared" si="226"/>
        <v>0</v>
      </c>
      <c r="R144" s="356">
        <f t="shared" si="226"/>
        <v>0</v>
      </c>
      <c r="S144" s="356">
        <f t="shared" si="226"/>
        <v>0</v>
      </c>
      <c r="T144" s="356">
        <f t="shared" si="226"/>
        <v>0</v>
      </c>
      <c r="U144" s="357">
        <f t="shared" si="226"/>
        <v>0</v>
      </c>
      <c r="V144" s="833"/>
      <c r="W144" s="91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104">
        <f t="shared" si="204"/>
        <v>0</v>
      </c>
      <c r="AU144" s="5">
        <f t="shared" si="220"/>
        <v>0</v>
      </c>
      <c r="AV144" s="5">
        <f t="shared" si="207"/>
        <v>0</v>
      </c>
      <c r="AW144" s="5">
        <f t="shared" si="208"/>
        <v>0</v>
      </c>
      <c r="AX144" s="5">
        <f t="shared" si="209"/>
        <v>0</v>
      </c>
      <c r="AY144" s="5">
        <f t="shared" si="210"/>
        <v>0</v>
      </c>
      <c r="AZ144" s="5">
        <f t="shared" si="211"/>
        <v>0</v>
      </c>
      <c r="BA144" s="5">
        <f t="shared" si="212"/>
        <v>0</v>
      </c>
      <c r="BB144" s="5">
        <f t="shared" si="213"/>
        <v>0</v>
      </c>
      <c r="BC144" s="5">
        <f t="shared" si="214"/>
        <v>0</v>
      </c>
      <c r="BD144" s="5">
        <f t="shared" si="215"/>
        <v>0</v>
      </c>
      <c r="BE144" s="5">
        <f t="shared" si="216"/>
        <v>0</v>
      </c>
      <c r="BF144" s="5">
        <f t="shared" si="217"/>
        <v>0</v>
      </c>
      <c r="BG144" s="5">
        <f t="shared" si="218"/>
        <v>0</v>
      </c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91"/>
    </row>
    <row r="145" spans="2:79" hidden="1">
      <c r="B145" s="98"/>
      <c r="C145" s="272"/>
      <c r="D145" s="841"/>
      <c r="E145" s="1033"/>
      <c r="F145" s="1034"/>
      <c r="G145" s="1035"/>
      <c r="H145" s="354"/>
      <c r="I145" s="355"/>
      <c r="J145" s="356">
        <v>0</v>
      </c>
      <c r="K145" s="356">
        <v>0</v>
      </c>
      <c r="L145" s="356">
        <v>0</v>
      </c>
      <c r="M145" s="356">
        <v>0</v>
      </c>
      <c r="N145" s="356">
        <f t="shared" ref="N145:U145" si="227">+M145</f>
        <v>0</v>
      </c>
      <c r="O145" s="356">
        <f t="shared" si="227"/>
        <v>0</v>
      </c>
      <c r="P145" s="356">
        <f t="shared" si="227"/>
        <v>0</v>
      </c>
      <c r="Q145" s="356">
        <f t="shared" si="227"/>
        <v>0</v>
      </c>
      <c r="R145" s="356">
        <f t="shared" si="227"/>
        <v>0</v>
      </c>
      <c r="S145" s="356">
        <f t="shared" si="227"/>
        <v>0</v>
      </c>
      <c r="T145" s="356">
        <f t="shared" si="227"/>
        <v>0</v>
      </c>
      <c r="U145" s="357">
        <f t="shared" si="227"/>
        <v>0</v>
      </c>
      <c r="V145" s="833"/>
      <c r="W145" s="91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104">
        <f t="shared" si="204"/>
        <v>0</v>
      </c>
      <c r="AU145" s="5">
        <f t="shared" si="220"/>
        <v>0</v>
      </c>
      <c r="AV145" s="5">
        <f t="shared" si="207"/>
        <v>0</v>
      </c>
      <c r="AW145" s="5">
        <f t="shared" si="208"/>
        <v>0</v>
      </c>
      <c r="AX145" s="5">
        <f t="shared" si="209"/>
        <v>0</v>
      </c>
      <c r="AY145" s="5">
        <f t="shared" si="210"/>
        <v>0</v>
      </c>
      <c r="AZ145" s="5">
        <f t="shared" si="211"/>
        <v>0</v>
      </c>
      <c r="BA145" s="5">
        <f t="shared" si="212"/>
        <v>0</v>
      </c>
      <c r="BB145" s="5">
        <f t="shared" si="213"/>
        <v>0</v>
      </c>
      <c r="BC145" s="5">
        <f t="shared" si="214"/>
        <v>0</v>
      </c>
      <c r="BD145" s="5">
        <f t="shared" si="215"/>
        <v>0</v>
      </c>
      <c r="BE145" s="5">
        <f t="shared" si="216"/>
        <v>0</v>
      </c>
      <c r="BF145" s="5">
        <f t="shared" si="217"/>
        <v>0</v>
      </c>
      <c r="BG145" s="5">
        <f t="shared" si="218"/>
        <v>0</v>
      </c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91"/>
    </row>
    <row r="146" spans="2:79" hidden="1">
      <c r="B146" s="98"/>
      <c r="C146" s="272"/>
      <c r="D146" s="841"/>
      <c r="E146" s="1033"/>
      <c r="F146" s="1034"/>
      <c r="G146" s="1035"/>
      <c r="H146" s="354"/>
      <c r="I146" s="355"/>
      <c r="J146" s="356">
        <v>0</v>
      </c>
      <c r="K146" s="356">
        <v>0</v>
      </c>
      <c r="L146" s="356">
        <v>0</v>
      </c>
      <c r="M146" s="356">
        <v>0</v>
      </c>
      <c r="N146" s="356">
        <f t="shared" ref="N146:U146" si="228">+M146</f>
        <v>0</v>
      </c>
      <c r="O146" s="356">
        <f t="shared" si="228"/>
        <v>0</v>
      </c>
      <c r="P146" s="356">
        <f t="shared" si="228"/>
        <v>0</v>
      </c>
      <c r="Q146" s="356">
        <f t="shared" si="228"/>
        <v>0</v>
      </c>
      <c r="R146" s="356">
        <f t="shared" si="228"/>
        <v>0</v>
      </c>
      <c r="S146" s="356">
        <f t="shared" si="228"/>
        <v>0</v>
      </c>
      <c r="T146" s="356">
        <f t="shared" si="228"/>
        <v>0</v>
      </c>
      <c r="U146" s="357">
        <f t="shared" si="228"/>
        <v>0</v>
      </c>
      <c r="V146" s="833"/>
      <c r="W146" s="91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04">
        <f t="shared" si="204"/>
        <v>0</v>
      </c>
      <c r="AU146" s="5">
        <f t="shared" si="220"/>
        <v>0</v>
      </c>
      <c r="AV146" s="5">
        <f t="shared" si="207"/>
        <v>0</v>
      </c>
      <c r="AW146" s="5">
        <f t="shared" si="208"/>
        <v>0</v>
      </c>
      <c r="AX146" s="5">
        <f t="shared" si="209"/>
        <v>0</v>
      </c>
      <c r="AY146" s="5">
        <f t="shared" si="210"/>
        <v>0</v>
      </c>
      <c r="AZ146" s="5">
        <f t="shared" si="211"/>
        <v>0</v>
      </c>
      <c r="BA146" s="5">
        <f t="shared" si="212"/>
        <v>0</v>
      </c>
      <c r="BB146" s="5">
        <f t="shared" si="213"/>
        <v>0</v>
      </c>
      <c r="BC146" s="5">
        <f t="shared" si="214"/>
        <v>0</v>
      </c>
      <c r="BD146" s="5">
        <f t="shared" si="215"/>
        <v>0</v>
      </c>
      <c r="BE146" s="5">
        <f t="shared" si="216"/>
        <v>0</v>
      </c>
      <c r="BF146" s="5">
        <f t="shared" si="217"/>
        <v>0</v>
      </c>
      <c r="BG146" s="5">
        <f t="shared" si="218"/>
        <v>0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91"/>
    </row>
    <row r="147" spans="2:79" hidden="1">
      <c r="B147" s="98"/>
      <c r="C147" s="272"/>
      <c r="D147" s="841"/>
      <c r="E147" s="1033"/>
      <c r="F147" s="1034"/>
      <c r="G147" s="1035"/>
      <c r="H147" s="354"/>
      <c r="I147" s="355"/>
      <c r="J147" s="356">
        <v>0</v>
      </c>
      <c r="K147" s="356">
        <v>0</v>
      </c>
      <c r="L147" s="356">
        <v>0</v>
      </c>
      <c r="M147" s="356">
        <v>0</v>
      </c>
      <c r="N147" s="356">
        <f t="shared" ref="N147:U147" si="229">+M147</f>
        <v>0</v>
      </c>
      <c r="O147" s="356">
        <f t="shared" si="229"/>
        <v>0</v>
      </c>
      <c r="P147" s="356">
        <f t="shared" si="229"/>
        <v>0</v>
      </c>
      <c r="Q147" s="356">
        <f t="shared" si="229"/>
        <v>0</v>
      </c>
      <c r="R147" s="356">
        <f t="shared" si="229"/>
        <v>0</v>
      </c>
      <c r="S147" s="356">
        <f t="shared" si="229"/>
        <v>0</v>
      </c>
      <c r="T147" s="356">
        <f t="shared" si="229"/>
        <v>0</v>
      </c>
      <c r="U147" s="357">
        <f t="shared" si="229"/>
        <v>0</v>
      </c>
      <c r="V147" s="833"/>
      <c r="W147" s="91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04">
        <f t="shared" si="204"/>
        <v>0</v>
      </c>
      <c r="AU147" s="5">
        <f t="shared" si="220"/>
        <v>0</v>
      </c>
      <c r="AV147" s="5">
        <f t="shared" si="207"/>
        <v>0</v>
      </c>
      <c r="AW147" s="5">
        <f t="shared" si="208"/>
        <v>0</v>
      </c>
      <c r="AX147" s="5">
        <f t="shared" si="209"/>
        <v>0</v>
      </c>
      <c r="AY147" s="5">
        <f t="shared" si="210"/>
        <v>0</v>
      </c>
      <c r="AZ147" s="5">
        <f t="shared" si="211"/>
        <v>0</v>
      </c>
      <c r="BA147" s="5">
        <f t="shared" si="212"/>
        <v>0</v>
      </c>
      <c r="BB147" s="5">
        <f t="shared" si="213"/>
        <v>0</v>
      </c>
      <c r="BC147" s="5">
        <f t="shared" si="214"/>
        <v>0</v>
      </c>
      <c r="BD147" s="5">
        <f t="shared" si="215"/>
        <v>0</v>
      </c>
      <c r="BE147" s="5">
        <f t="shared" si="216"/>
        <v>0</v>
      </c>
      <c r="BF147" s="5">
        <f t="shared" si="217"/>
        <v>0</v>
      </c>
      <c r="BG147" s="5">
        <f t="shared" si="218"/>
        <v>0</v>
      </c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91"/>
    </row>
    <row r="148" spans="2:79" hidden="1">
      <c r="B148" s="98"/>
      <c r="C148" s="272"/>
      <c r="D148" s="841"/>
      <c r="E148" s="1033"/>
      <c r="F148" s="1034"/>
      <c r="G148" s="1035"/>
      <c r="H148" s="354"/>
      <c r="I148" s="355"/>
      <c r="J148" s="356">
        <v>0</v>
      </c>
      <c r="K148" s="356">
        <v>0</v>
      </c>
      <c r="L148" s="356">
        <v>0</v>
      </c>
      <c r="M148" s="356">
        <v>0</v>
      </c>
      <c r="N148" s="356">
        <f t="shared" ref="N148:U148" si="230">+M148</f>
        <v>0</v>
      </c>
      <c r="O148" s="356">
        <f t="shared" si="230"/>
        <v>0</v>
      </c>
      <c r="P148" s="356">
        <f t="shared" si="230"/>
        <v>0</v>
      </c>
      <c r="Q148" s="356">
        <f t="shared" si="230"/>
        <v>0</v>
      </c>
      <c r="R148" s="356">
        <f t="shared" si="230"/>
        <v>0</v>
      </c>
      <c r="S148" s="356">
        <f t="shared" si="230"/>
        <v>0</v>
      </c>
      <c r="T148" s="356">
        <f t="shared" si="230"/>
        <v>0</v>
      </c>
      <c r="U148" s="357">
        <f t="shared" si="230"/>
        <v>0</v>
      </c>
      <c r="V148" s="833"/>
      <c r="W148" s="91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104">
        <f t="shared" si="204"/>
        <v>0</v>
      </c>
      <c r="AU148" s="5">
        <f t="shared" si="220"/>
        <v>0</v>
      </c>
      <c r="AV148" s="5">
        <f t="shared" si="207"/>
        <v>0</v>
      </c>
      <c r="AW148" s="5">
        <f t="shared" si="208"/>
        <v>0</v>
      </c>
      <c r="AX148" s="5">
        <f t="shared" si="209"/>
        <v>0</v>
      </c>
      <c r="AY148" s="5">
        <f t="shared" si="210"/>
        <v>0</v>
      </c>
      <c r="AZ148" s="5">
        <f t="shared" si="211"/>
        <v>0</v>
      </c>
      <c r="BA148" s="5">
        <f t="shared" si="212"/>
        <v>0</v>
      </c>
      <c r="BB148" s="5">
        <f t="shared" si="213"/>
        <v>0</v>
      </c>
      <c r="BC148" s="5">
        <f t="shared" si="214"/>
        <v>0</v>
      </c>
      <c r="BD148" s="5">
        <f t="shared" si="215"/>
        <v>0</v>
      </c>
      <c r="BE148" s="5">
        <f t="shared" si="216"/>
        <v>0</v>
      </c>
      <c r="BF148" s="5">
        <f t="shared" si="217"/>
        <v>0</v>
      </c>
      <c r="BG148" s="5">
        <f t="shared" si="218"/>
        <v>0</v>
      </c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91"/>
    </row>
    <row r="149" spans="2:79" hidden="1">
      <c r="B149" s="98"/>
      <c r="C149" s="272"/>
      <c r="D149" s="841"/>
      <c r="E149" s="1033"/>
      <c r="F149" s="1034"/>
      <c r="G149" s="1035"/>
      <c r="H149" s="354"/>
      <c r="I149" s="355"/>
      <c r="J149" s="356">
        <v>0</v>
      </c>
      <c r="K149" s="356">
        <v>0</v>
      </c>
      <c r="L149" s="356">
        <v>0</v>
      </c>
      <c r="M149" s="356">
        <v>0</v>
      </c>
      <c r="N149" s="356">
        <f t="shared" ref="N149:U149" si="231">+M149</f>
        <v>0</v>
      </c>
      <c r="O149" s="356">
        <f t="shared" si="231"/>
        <v>0</v>
      </c>
      <c r="P149" s="356">
        <f t="shared" si="231"/>
        <v>0</v>
      </c>
      <c r="Q149" s="356">
        <f t="shared" si="231"/>
        <v>0</v>
      </c>
      <c r="R149" s="356">
        <f t="shared" si="231"/>
        <v>0</v>
      </c>
      <c r="S149" s="356">
        <f t="shared" si="231"/>
        <v>0</v>
      </c>
      <c r="T149" s="356">
        <f t="shared" si="231"/>
        <v>0</v>
      </c>
      <c r="U149" s="357">
        <f t="shared" si="231"/>
        <v>0</v>
      </c>
      <c r="V149" s="833"/>
      <c r="W149" s="91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104">
        <f t="shared" si="204"/>
        <v>0</v>
      </c>
      <c r="AU149" s="5">
        <f t="shared" si="220"/>
        <v>0</v>
      </c>
      <c r="AV149" s="5">
        <f t="shared" si="207"/>
        <v>0</v>
      </c>
      <c r="AW149" s="5">
        <f t="shared" si="208"/>
        <v>0</v>
      </c>
      <c r="AX149" s="5">
        <f t="shared" si="209"/>
        <v>0</v>
      </c>
      <c r="AY149" s="5">
        <f t="shared" si="210"/>
        <v>0</v>
      </c>
      <c r="AZ149" s="5">
        <f t="shared" si="211"/>
        <v>0</v>
      </c>
      <c r="BA149" s="5">
        <f t="shared" si="212"/>
        <v>0</v>
      </c>
      <c r="BB149" s="5">
        <f t="shared" si="213"/>
        <v>0</v>
      </c>
      <c r="BC149" s="5">
        <f t="shared" si="214"/>
        <v>0</v>
      </c>
      <c r="BD149" s="5">
        <f t="shared" si="215"/>
        <v>0</v>
      </c>
      <c r="BE149" s="5">
        <f t="shared" si="216"/>
        <v>0</v>
      </c>
      <c r="BF149" s="5">
        <f t="shared" si="217"/>
        <v>0</v>
      </c>
      <c r="BG149" s="5">
        <f t="shared" si="218"/>
        <v>0</v>
      </c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91"/>
    </row>
    <row r="150" spans="2:79" hidden="1">
      <c r="B150" s="98"/>
      <c r="C150" s="272"/>
      <c r="D150" s="841"/>
      <c r="E150" s="1033"/>
      <c r="F150" s="1034"/>
      <c r="G150" s="1035"/>
      <c r="H150" s="354"/>
      <c r="I150" s="355"/>
      <c r="J150" s="356">
        <v>0</v>
      </c>
      <c r="K150" s="356">
        <v>0</v>
      </c>
      <c r="L150" s="356">
        <v>0</v>
      </c>
      <c r="M150" s="356">
        <v>0</v>
      </c>
      <c r="N150" s="356">
        <f t="shared" ref="N150:U150" si="232">+M150</f>
        <v>0</v>
      </c>
      <c r="O150" s="356">
        <f t="shared" si="232"/>
        <v>0</v>
      </c>
      <c r="P150" s="356">
        <f t="shared" si="232"/>
        <v>0</v>
      </c>
      <c r="Q150" s="356">
        <f t="shared" si="232"/>
        <v>0</v>
      </c>
      <c r="R150" s="356">
        <f t="shared" si="232"/>
        <v>0</v>
      </c>
      <c r="S150" s="356">
        <f t="shared" si="232"/>
        <v>0</v>
      </c>
      <c r="T150" s="356">
        <f t="shared" si="232"/>
        <v>0</v>
      </c>
      <c r="U150" s="357">
        <f t="shared" si="232"/>
        <v>0</v>
      </c>
      <c r="V150" s="833"/>
      <c r="W150" s="91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104">
        <f t="shared" si="204"/>
        <v>0</v>
      </c>
      <c r="AU150" s="5">
        <f t="shared" si="220"/>
        <v>0</v>
      </c>
      <c r="AV150" s="5">
        <f t="shared" si="207"/>
        <v>0</v>
      </c>
      <c r="AW150" s="5">
        <f t="shared" si="208"/>
        <v>0</v>
      </c>
      <c r="AX150" s="5">
        <f t="shared" si="209"/>
        <v>0</v>
      </c>
      <c r="AY150" s="5">
        <f t="shared" si="210"/>
        <v>0</v>
      </c>
      <c r="AZ150" s="5">
        <f t="shared" si="211"/>
        <v>0</v>
      </c>
      <c r="BA150" s="5">
        <f t="shared" si="212"/>
        <v>0</v>
      </c>
      <c r="BB150" s="5">
        <f t="shared" si="213"/>
        <v>0</v>
      </c>
      <c r="BC150" s="5">
        <f t="shared" si="214"/>
        <v>0</v>
      </c>
      <c r="BD150" s="5">
        <f t="shared" si="215"/>
        <v>0</v>
      </c>
      <c r="BE150" s="5">
        <f t="shared" si="216"/>
        <v>0</v>
      </c>
      <c r="BF150" s="5">
        <f t="shared" si="217"/>
        <v>0</v>
      </c>
      <c r="BG150" s="5">
        <f t="shared" si="218"/>
        <v>0</v>
      </c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91"/>
    </row>
    <row r="151" spans="2:79" hidden="1">
      <c r="B151" s="98"/>
      <c r="C151" s="272"/>
      <c r="D151" s="841"/>
      <c r="E151" s="1033"/>
      <c r="F151" s="1034"/>
      <c r="G151" s="1035"/>
      <c r="H151" s="354"/>
      <c r="I151" s="355"/>
      <c r="J151" s="356">
        <v>0</v>
      </c>
      <c r="K151" s="356">
        <v>0</v>
      </c>
      <c r="L151" s="356">
        <v>0</v>
      </c>
      <c r="M151" s="356">
        <v>0</v>
      </c>
      <c r="N151" s="356">
        <f t="shared" ref="N151:U151" si="233">+M151</f>
        <v>0</v>
      </c>
      <c r="O151" s="356">
        <f t="shared" si="233"/>
        <v>0</v>
      </c>
      <c r="P151" s="356">
        <f t="shared" si="233"/>
        <v>0</v>
      </c>
      <c r="Q151" s="356">
        <f t="shared" si="233"/>
        <v>0</v>
      </c>
      <c r="R151" s="356">
        <f t="shared" si="233"/>
        <v>0</v>
      </c>
      <c r="S151" s="356">
        <f t="shared" si="233"/>
        <v>0</v>
      </c>
      <c r="T151" s="356">
        <f t="shared" si="233"/>
        <v>0</v>
      </c>
      <c r="U151" s="357">
        <f t="shared" si="233"/>
        <v>0</v>
      </c>
      <c r="V151" s="833"/>
      <c r="W151" s="91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104">
        <f t="shared" si="204"/>
        <v>0</v>
      </c>
      <c r="AU151" s="5">
        <f t="shared" si="220"/>
        <v>0</v>
      </c>
      <c r="AV151" s="5">
        <f t="shared" si="207"/>
        <v>0</v>
      </c>
      <c r="AW151" s="5">
        <f t="shared" si="208"/>
        <v>0</v>
      </c>
      <c r="AX151" s="5">
        <f t="shared" si="209"/>
        <v>0</v>
      </c>
      <c r="AY151" s="5">
        <f t="shared" si="210"/>
        <v>0</v>
      </c>
      <c r="AZ151" s="5">
        <f t="shared" si="211"/>
        <v>0</v>
      </c>
      <c r="BA151" s="5">
        <f t="shared" si="212"/>
        <v>0</v>
      </c>
      <c r="BB151" s="5">
        <f t="shared" si="213"/>
        <v>0</v>
      </c>
      <c r="BC151" s="5">
        <f t="shared" si="214"/>
        <v>0</v>
      </c>
      <c r="BD151" s="5">
        <f t="shared" si="215"/>
        <v>0</v>
      </c>
      <c r="BE151" s="5">
        <f t="shared" si="216"/>
        <v>0</v>
      </c>
      <c r="BF151" s="5">
        <f t="shared" si="217"/>
        <v>0</v>
      </c>
      <c r="BG151" s="5">
        <f t="shared" si="218"/>
        <v>0</v>
      </c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91"/>
    </row>
    <row r="152" spans="2:79" hidden="1">
      <c r="B152" s="98"/>
      <c r="C152" s="272"/>
      <c r="D152" s="841"/>
      <c r="E152" s="1026"/>
      <c r="F152" s="1027"/>
      <c r="G152" s="1028"/>
      <c r="H152" s="358"/>
      <c r="I152" s="359"/>
      <c r="J152" s="360">
        <v>0</v>
      </c>
      <c r="K152" s="360">
        <v>0</v>
      </c>
      <c r="L152" s="360">
        <v>0</v>
      </c>
      <c r="M152" s="360">
        <v>0</v>
      </c>
      <c r="N152" s="360">
        <f t="shared" ref="N152:U152" si="234">+M152</f>
        <v>0</v>
      </c>
      <c r="O152" s="360">
        <f t="shared" si="234"/>
        <v>0</v>
      </c>
      <c r="P152" s="360">
        <f t="shared" si="234"/>
        <v>0</v>
      </c>
      <c r="Q152" s="360">
        <f t="shared" si="234"/>
        <v>0</v>
      </c>
      <c r="R152" s="360">
        <f t="shared" si="234"/>
        <v>0</v>
      </c>
      <c r="S152" s="360">
        <f t="shared" si="234"/>
        <v>0</v>
      </c>
      <c r="T152" s="360">
        <f t="shared" si="234"/>
        <v>0</v>
      </c>
      <c r="U152" s="361">
        <f t="shared" si="234"/>
        <v>0</v>
      </c>
      <c r="V152" s="833"/>
      <c r="W152" s="91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469">
        <f t="shared" si="204"/>
        <v>0</v>
      </c>
      <c r="AU152" s="42">
        <f t="shared" si="220"/>
        <v>0</v>
      </c>
      <c r="AV152" s="5">
        <f t="shared" si="207"/>
        <v>0</v>
      </c>
      <c r="AW152" s="5">
        <f t="shared" si="208"/>
        <v>0</v>
      </c>
      <c r="AX152" s="5">
        <f t="shared" si="209"/>
        <v>0</v>
      </c>
      <c r="AY152" s="5">
        <f t="shared" si="210"/>
        <v>0</v>
      </c>
      <c r="AZ152" s="5">
        <f t="shared" si="211"/>
        <v>0</v>
      </c>
      <c r="BA152" s="5">
        <f t="shared" si="212"/>
        <v>0</v>
      </c>
      <c r="BB152" s="5">
        <f t="shared" si="213"/>
        <v>0</v>
      </c>
      <c r="BC152" s="5">
        <f t="shared" si="214"/>
        <v>0</v>
      </c>
      <c r="BD152" s="5">
        <f t="shared" si="215"/>
        <v>0</v>
      </c>
      <c r="BE152" s="5">
        <f t="shared" si="216"/>
        <v>0</v>
      </c>
      <c r="BF152" s="5">
        <f t="shared" si="217"/>
        <v>0</v>
      </c>
      <c r="BG152" s="5">
        <f t="shared" si="218"/>
        <v>0</v>
      </c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91"/>
    </row>
    <row r="153" spans="2:79">
      <c r="B153" s="98"/>
      <c r="C153" s="272"/>
      <c r="D153" s="858"/>
      <c r="E153" s="864" t="s">
        <v>151</v>
      </c>
      <c r="F153" s="865"/>
      <c r="G153" s="865"/>
      <c r="H153" s="865"/>
      <c r="I153" s="866"/>
      <c r="J153" s="867"/>
      <c r="K153" s="867"/>
      <c r="L153" s="867"/>
      <c r="M153" s="867"/>
      <c r="N153" s="867"/>
      <c r="O153" s="867"/>
      <c r="P153" s="867"/>
      <c r="Q153" s="867"/>
      <c r="R153" s="867"/>
      <c r="S153" s="867"/>
      <c r="T153" s="867"/>
      <c r="U153" s="867"/>
      <c r="V153" s="859"/>
      <c r="W153" s="91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91"/>
    </row>
    <row r="154" spans="2:79" ht="9.6" customHeight="1">
      <c r="B154" s="98"/>
      <c r="C154" s="874"/>
      <c r="D154" s="875"/>
      <c r="E154" s="875"/>
      <c r="F154" s="875"/>
      <c r="G154" s="875"/>
      <c r="H154" s="875"/>
      <c r="I154" s="875"/>
      <c r="J154" s="875"/>
      <c r="K154" s="875"/>
      <c r="L154" s="875"/>
      <c r="M154" s="875"/>
      <c r="N154" s="875"/>
      <c r="O154" s="875"/>
      <c r="P154" s="875"/>
      <c r="Q154" s="875"/>
      <c r="R154" s="875"/>
      <c r="S154" s="875"/>
      <c r="T154" s="875"/>
      <c r="U154" s="875"/>
      <c r="V154" s="1098"/>
      <c r="W154" s="1099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91"/>
    </row>
    <row r="155" spans="2:79" ht="18">
      <c r="B155" s="98"/>
      <c r="C155" s="272"/>
      <c r="D155" s="282">
        <v>4</v>
      </c>
      <c r="E155" s="871" t="s">
        <v>157</v>
      </c>
      <c r="F155" s="845"/>
      <c r="G155" s="846"/>
      <c r="H155" s="845"/>
      <c r="I155" s="845"/>
      <c r="J155" s="847"/>
      <c r="K155" s="847"/>
      <c r="L155" s="847"/>
      <c r="M155" s="848"/>
      <c r="N155" s="400"/>
      <c r="O155" s="400"/>
      <c r="P155" s="400"/>
      <c r="Q155" s="400"/>
      <c r="R155" s="400"/>
      <c r="S155" s="400"/>
      <c r="T155" s="400"/>
      <c r="U155" s="400"/>
      <c r="V155" s="401"/>
      <c r="W155" s="91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466">
        <f>+D155</f>
        <v>4</v>
      </c>
      <c r="AT155" s="471" t="str">
        <f>+E155</f>
        <v xml:space="preserve">  Primas, Bonus e Incentivos</v>
      </c>
      <c r="AU155" s="467"/>
      <c r="AV155" s="467"/>
      <c r="AW155" s="467"/>
      <c r="AX155" s="467"/>
      <c r="AY155" s="467"/>
      <c r="AZ155" s="467"/>
      <c r="BA155" s="467"/>
      <c r="BB155" s="467"/>
      <c r="BC155" s="467"/>
      <c r="BD155" s="467"/>
      <c r="BE155" s="467"/>
      <c r="BF155" s="467"/>
      <c r="BG155" s="467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91"/>
    </row>
    <row r="156" spans="2:79">
      <c r="B156" s="98"/>
      <c r="C156" s="272"/>
      <c r="D156" s="402"/>
      <c r="E156" s="343"/>
      <c r="F156" s="344"/>
      <c r="G156" s="344"/>
      <c r="H156" s="344"/>
      <c r="I156" s="344"/>
      <c r="J156" s="1052" t="s">
        <v>424</v>
      </c>
      <c r="K156" s="1053"/>
      <c r="L156" s="1053"/>
      <c r="M156" s="1053"/>
      <c r="N156" s="1054"/>
      <c r="O156" s="1054"/>
      <c r="P156" s="1054"/>
      <c r="Q156" s="1054"/>
      <c r="R156" s="1054"/>
      <c r="S156" s="1054"/>
      <c r="T156" s="1054"/>
      <c r="U156" s="1055"/>
      <c r="V156" s="403"/>
      <c r="W156" s="91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91"/>
    </row>
    <row r="157" spans="2:79">
      <c r="B157" s="98"/>
      <c r="C157" s="272"/>
      <c r="D157" s="421" t="s">
        <v>87</v>
      </c>
      <c r="E157" s="1047" t="s">
        <v>408</v>
      </c>
      <c r="F157" s="1048"/>
      <c r="G157" s="1048"/>
      <c r="H157" s="1048"/>
      <c r="I157" s="1049"/>
      <c r="J157" s="372" t="str">
        <f t="shared" ref="J157:U157" si="235">J59</f>
        <v>Enero</v>
      </c>
      <c r="K157" s="373" t="str">
        <f t="shared" si="235"/>
        <v>Febrero</v>
      </c>
      <c r="L157" s="373" t="str">
        <f t="shared" si="235"/>
        <v>Marzo</v>
      </c>
      <c r="M157" s="373" t="str">
        <f t="shared" si="235"/>
        <v>Abril</v>
      </c>
      <c r="N157" s="373" t="str">
        <f t="shared" si="235"/>
        <v>Mayo</v>
      </c>
      <c r="O157" s="373" t="str">
        <f t="shared" si="235"/>
        <v>Junio</v>
      </c>
      <c r="P157" s="373" t="str">
        <f t="shared" si="235"/>
        <v>Julio</v>
      </c>
      <c r="Q157" s="373" t="str">
        <f t="shared" si="235"/>
        <v>Agosto</v>
      </c>
      <c r="R157" s="373" t="str">
        <f t="shared" si="235"/>
        <v>Septiembre</v>
      </c>
      <c r="S157" s="373" t="str">
        <f t="shared" si="235"/>
        <v>Octubre</v>
      </c>
      <c r="T157" s="373" t="str">
        <f t="shared" si="235"/>
        <v>Noviembre</v>
      </c>
      <c r="U157" s="374" t="str">
        <f t="shared" si="235"/>
        <v>Diciembre</v>
      </c>
      <c r="V157" s="403"/>
      <c r="W157" s="91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472" t="str">
        <f>+E157</f>
        <v>Pers. Producción o prestación de servicio</v>
      </c>
      <c r="AU157" s="5">
        <f>SUM(AV157:BG157)</f>
        <v>41400</v>
      </c>
      <c r="AV157" s="5">
        <f>+AV159+AV166</f>
        <v>3450</v>
      </c>
      <c r="AW157" s="5">
        <f t="shared" ref="AW157:BG157" si="236">+AW159+AW166</f>
        <v>3450</v>
      </c>
      <c r="AX157" s="5">
        <f t="shared" si="236"/>
        <v>3450</v>
      </c>
      <c r="AY157" s="5">
        <f t="shared" si="236"/>
        <v>3450</v>
      </c>
      <c r="AZ157" s="5">
        <f t="shared" si="236"/>
        <v>3450</v>
      </c>
      <c r="BA157" s="5">
        <f t="shared" si="236"/>
        <v>3450</v>
      </c>
      <c r="BB157" s="5">
        <f t="shared" si="236"/>
        <v>3450</v>
      </c>
      <c r="BC157" s="5">
        <f t="shared" si="236"/>
        <v>3450</v>
      </c>
      <c r="BD157" s="5">
        <f t="shared" si="236"/>
        <v>3450</v>
      </c>
      <c r="BE157" s="5">
        <f t="shared" si="236"/>
        <v>3450</v>
      </c>
      <c r="BF157" s="5">
        <f t="shared" si="236"/>
        <v>3450</v>
      </c>
      <c r="BG157" s="5">
        <f t="shared" si="236"/>
        <v>3450</v>
      </c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91"/>
    </row>
    <row r="158" spans="2:79" hidden="1">
      <c r="B158" s="98"/>
      <c r="C158" s="272"/>
      <c r="D158" s="418"/>
      <c r="E158" s="384"/>
      <c r="F158" s="188"/>
      <c r="G158" s="188"/>
      <c r="H158" s="188"/>
      <c r="I158" s="188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6"/>
      <c r="V158" s="403"/>
      <c r="W158" s="91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 t="str">
        <f t="shared" ref="AV158:BG158" si="237">+J157</f>
        <v>Enero</v>
      </c>
      <c r="AW158" s="5" t="str">
        <f t="shared" si="237"/>
        <v>Febrero</v>
      </c>
      <c r="AX158" s="5" t="str">
        <f t="shared" si="237"/>
        <v>Marzo</v>
      </c>
      <c r="AY158" s="5" t="str">
        <f t="shared" si="237"/>
        <v>Abril</v>
      </c>
      <c r="AZ158" s="5" t="str">
        <f t="shared" si="237"/>
        <v>Mayo</v>
      </c>
      <c r="BA158" s="5" t="str">
        <f t="shared" si="237"/>
        <v>Junio</v>
      </c>
      <c r="BB158" s="5" t="str">
        <f t="shared" si="237"/>
        <v>Julio</v>
      </c>
      <c r="BC158" s="5" t="str">
        <f t="shared" si="237"/>
        <v>Agosto</v>
      </c>
      <c r="BD158" s="5" t="str">
        <f t="shared" si="237"/>
        <v>Septiembre</v>
      </c>
      <c r="BE158" s="5" t="str">
        <f t="shared" si="237"/>
        <v>Octubre</v>
      </c>
      <c r="BF158" s="5" t="str">
        <f t="shared" si="237"/>
        <v>Noviembre</v>
      </c>
      <c r="BG158" s="5" t="str">
        <f t="shared" si="237"/>
        <v>Diciembre</v>
      </c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91"/>
    </row>
    <row r="159" spans="2:79">
      <c r="B159" s="98"/>
      <c r="C159" s="272"/>
      <c r="D159" s="402"/>
      <c r="E159" s="1050" t="s">
        <v>147</v>
      </c>
      <c r="F159" s="1051"/>
      <c r="G159" s="1051"/>
      <c r="H159" s="1056"/>
      <c r="I159" s="377" t="s">
        <v>146</v>
      </c>
      <c r="J159" s="378">
        <f>SUM(J160:J164)</f>
        <v>3000</v>
      </c>
      <c r="K159" s="378">
        <f t="shared" ref="K159:U159" si="238">SUM(K160:K164)</f>
        <v>3000</v>
      </c>
      <c r="L159" s="378">
        <f t="shared" si="238"/>
        <v>3000</v>
      </c>
      <c r="M159" s="378">
        <f t="shared" si="238"/>
        <v>3000</v>
      </c>
      <c r="N159" s="378">
        <f t="shared" si="238"/>
        <v>3000</v>
      </c>
      <c r="O159" s="378">
        <f t="shared" si="238"/>
        <v>3000</v>
      </c>
      <c r="P159" s="378">
        <f t="shared" si="238"/>
        <v>3000</v>
      </c>
      <c r="Q159" s="378">
        <f t="shared" si="238"/>
        <v>3000</v>
      </c>
      <c r="R159" s="378">
        <f t="shared" si="238"/>
        <v>3000</v>
      </c>
      <c r="S159" s="378">
        <f t="shared" si="238"/>
        <v>3000</v>
      </c>
      <c r="T159" s="378">
        <f t="shared" si="238"/>
        <v>3000</v>
      </c>
      <c r="U159" s="379">
        <f t="shared" si="238"/>
        <v>3000</v>
      </c>
      <c r="V159" s="403"/>
      <c r="W159" s="91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104" t="str">
        <f t="shared" ref="AT159:AT164" si="239">+E159</f>
        <v>Dirección</v>
      </c>
      <c r="AU159" s="5">
        <f t="shared" ref="AU159:AU164" si="240">SUM(AV159:BG159)</f>
        <v>41400</v>
      </c>
      <c r="AV159" s="5">
        <f>SUM(AV160:AV164)</f>
        <v>3450</v>
      </c>
      <c r="AW159" s="5">
        <f t="shared" ref="AW159:BG159" si="241">SUM(AW160:AW164)</f>
        <v>3450</v>
      </c>
      <c r="AX159" s="5">
        <f t="shared" si="241"/>
        <v>3450</v>
      </c>
      <c r="AY159" s="5">
        <f t="shared" si="241"/>
        <v>3450</v>
      </c>
      <c r="AZ159" s="5">
        <f t="shared" si="241"/>
        <v>3450</v>
      </c>
      <c r="BA159" s="5">
        <f t="shared" si="241"/>
        <v>3450</v>
      </c>
      <c r="BB159" s="5">
        <f t="shared" si="241"/>
        <v>3450</v>
      </c>
      <c r="BC159" s="5">
        <f t="shared" si="241"/>
        <v>3450</v>
      </c>
      <c r="BD159" s="5">
        <f t="shared" si="241"/>
        <v>3450</v>
      </c>
      <c r="BE159" s="5">
        <f t="shared" si="241"/>
        <v>3450</v>
      </c>
      <c r="BF159" s="5">
        <f t="shared" si="241"/>
        <v>3450</v>
      </c>
      <c r="BG159" s="5">
        <f t="shared" si="241"/>
        <v>3450</v>
      </c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91"/>
    </row>
    <row r="160" spans="2:79">
      <c r="B160" s="98"/>
      <c r="C160" s="272"/>
      <c r="D160" s="402"/>
      <c r="E160" s="1024"/>
      <c r="F160" s="1025"/>
      <c r="G160" s="1025"/>
      <c r="H160" s="1057"/>
      <c r="I160" s="355">
        <v>0.15</v>
      </c>
      <c r="J160" s="380">
        <v>3000</v>
      </c>
      <c r="K160" s="380">
        <f>+J160</f>
        <v>3000</v>
      </c>
      <c r="L160" s="380">
        <f t="shared" ref="L160:U160" si="242">+K160</f>
        <v>3000</v>
      </c>
      <c r="M160" s="380">
        <f t="shared" si="242"/>
        <v>3000</v>
      </c>
      <c r="N160" s="380">
        <f t="shared" si="242"/>
        <v>3000</v>
      </c>
      <c r="O160" s="380">
        <f t="shared" si="242"/>
        <v>3000</v>
      </c>
      <c r="P160" s="380">
        <f t="shared" si="242"/>
        <v>3000</v>
      </c>
      <c r="Q160" s="380">
        <f t="shared" si="242"/>
        <v>3000</v>
      </c>
      <c r="R160" s="380">
        <f t="shared" si="242"/>
        <v>3000</v>
      </c>
      <c r="S160" s="380">
        <f t="shared" si="242"/>
        <v>3000</v>
      </c>
      <c r="T160" s="380">
        <f t="shared" si="242"/>
        <v>3000</v>
      </c>
      <c r="U160" s="381">
        <f t="shared" si="242"/>
        <v>3000</v>
      </c>
      <c r="V160" s="403"/>
      <c r="W160" s="91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104">
        <f t="shared" si="239"/>
        <v>0</v>
      </c>
      <c r="AU160" s="5">
        <f t="shared" si="240"/>
        <v>41400</v>
      </c>
      <c r="AV160" s="5">
        <f>+J160+(J160*$I160)</f>
        <v>3450</v>
      </c>
      <c r="AW160" s="5">
        <f t="shared" ref="AW160:BG160" si="243">+K160+(K160*$I160)</f>
        <v>3450</v>
      </c>
      <c r="AX160" s="5">
        <f t="shared" si="243"/>
        <v>3450</v>
      </c>
      <c r="AY160" s="5">
        <f t="shared" si="243"/>
        <v>3450</v>
      </c>
      <c r="AZ160" s="5">
        <f t="shared" si="243"/>
        <v>3450</v>
      </c>
      <c r="BA160" s="5">
        <f t="shared" si="243"/>
        <v>3450</v>
      </c>
      <c r="BB160" s="5">
        <f t="shared" si="243"/>
        <v>3450</v>
      </c>
      <c r="BC160" s="5">
        <f t="shared" si="243"/>
        <v>3450</v>
      </c>
      <c r="BD160" s="5">
        <f t="shared" si="243"/>
        <v>3450</v>
      </c>
      <c r="BE160" s="5">
        <f t="shared" si="243"/>
        <v>3450</v>
      </c>
      <c r="BF160" s="5">
        <f t="shared" si="243"/>
        <v>3450</v>
      </c>
      <c r="BG160" s="5">
        <f t="shared" si="243"/>
        <v>3450</v>
      </c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91"/>
    </row>
    <row r="161" spans="2:79">
      <c r="B161" s="98"/>
      <c r="C161" s="272"/>
      <c r="D161" s="402"/>
      <c r="E161" s="1024" t="s">
        <v>149</v>
      </c>
      <c r="F161" s="1025"/>
      <c r="G161" s="1025"/>
      <c r="H161" s="1057"/>
      <c r="I161" s="355"/>
      <c r="J161" s="380"/>
      <c r="K161" s="380">
        <f t="shared" ref="K161:U161" si="244">+J161</f>
        <v>0</v>
      </c>
      <c r="L161" s="380">
        <f t="shared" si="244"/>
        <v>0</v>
      </c>
      <c r="M161" s="380">
        <f t="shared" si="244"/>
        <v>0</v>
      </c>
      <c r="N161" s="380">
        <f t="shared" si="244"/>
        <v>0</v>
      </c>
      <c r="O161" s="380">
        <f t="shared" si="244"/>
        <v>0</v>
      </c>
      <c r="P161" s="380">
        <f t="shared" si="244"/>
        <v>0</v>
      </c>
      <c r="Q161" s="380">
        <f t="shared" si="244"/>
        <v>0</v>
      </c>
      <c r="R161" s="380">
        <f t="shared" si="244"/>
        <v>0</v>
      </c>
      <c r="S161" s="380">
        <f t="shared" si="244"/>
        <v>0</v>
      </c>
      <c r="T161" s="380">
        <f t="shared" si="244"/>
        <v>0</v>
      </c>
      <c r="U161" s="381">
        <f t="shared" si="244"/>
        <v>0</v>
      </c>
      <c r="V161" s="403"/>
      <c r="W161" s="91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104" t="str">
        <f t="shared" si="239"/>
        <v>Otros Directivos</v>
      </c>
      <c r="AU161" s="5">
        <f t="shared" si="240"/>
        <v>0</v>
      </c>
      <c r="AV161" s="5">
        <f>+J161+(J161*$I161)</f>
        <v>0</v>
      </c>
      <c r="AW161" s="5">
        <f t="shared" ref="AW161:BE164" si="245">+K161+(K161*$I161)</f>
        <v>0</v>
      </c>
      <c r="AX161" s="5">
        <f t="shared" si="245"/>
        <v>0</v>
      </c>
      <c r="AY161" s="5">
        <f t="shared" si="245"/>
        <v>0</v>
      </c>
      <c r="AZ161" s="5">
        <f t="shared" si="245"/>
        <v>0</v>
      </c>
      <c r="BA161" s="5">
        <f t="shared" si="245"/>
        <v>0</v>
      </c>
      <c r="BB161" s="5">
        <f t="shared" si="245"/>
        <v>0</v>
      </c>
      <c r="BC161" s="5">
        <f t="shared" si="245"/>
        <v>0</v>
      </c>
      <c r="BD161" s="5">
        <f t="shared" si="245"/>
        <v>0</v>
      </c>
      <c r="BE161" s="5">
        <f t="shared" si="245"/>
        <v>0</v>
      </c>
      <c r="BF161" s="5">
        <f t="shared" ref="BF161:BG164" si="246">+T161+(T161*$I161)</f>
        <v>0</v>
      </c>
      <c r="BG161" s="5">
        <f t="shared" si="246"/>
        <v>0</v>
      </c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91"/>
    </row>
    <row r="162" spans="2:79">
      <c r="B162" s="98"/>
      <c r="C162" s="272"/>
      <c r="D162" s="402"/>
      <c r="E162" s="1024"/>
      <c r="F162" s="1025"/>
      <c r="G162" s="1025"/>
      <c r="H162" s="1057"/>
      <c r="I162" s="355"/>
      <c r="J162" s="380"/>
      <c r="K162" s="380">
        <f t="shared" ref="K162:U162" si="247">+J162</f>
        <v>0</v>
      </c>
      <c r="L162" s="380">
        <f t="shared" si="247"/>
        <v>0</v>
      </c>
      <c r="M162" s="380">
        <f t="shared" si="247"/>
        <v>0</v>
      </c>
      <c r="N162" s="380">
        <f t="shared" si="247"/>
        <v>0</v>
      </c>
      <c r="O162" s="380">
        <f t="shared" si="247"/>
        <v>0</v>
      </c>
      <c r="P162" s="380">
        <f t="shared" si="247"/>
        <v>0</v>
      </c>
      <c r="Q162" s="380">
        <f t="shared" si="247"/>
        <v>0</v>
      </c>
      <c r="R162" s="380">
        <f t="shared" si="247"/>
        <v>0</v>
      </c>
      <c r="S162" s="380">
        <f t="shared" si="247"/>
        <v>0</v>
      </c>
      <c r="T162" s="380">
        <f t="shared" si="247"/>
        <v>0</v>
      </c>
      <c r="U162" s="381">
        <f t="shared" si="247"/>
        <v>0</v>
      </c>
      <c r="V162" s="403"/>
      <c r="W162" s="91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104">
        <f t="shared" si="239"/>
        <v>0</v>
      </c>
      <c r="AU162" s="5">
        <f t="shared" si="240"/>
        <v>0</v>
      </c>
      <c r="AV162" s="5">
        <f>+J162+(J162*$I162)</f>
        <v>0</v>
      </c>
      <c r="AW162" s="5">
        <f t="shared" si="245"/>
        <v>0</v>
      </c>
      <c r="AX162" s="5">
        <f t="shared" si="245"/>
        <v>0</v>
      </c>
      <c r="AY162" s="5">
        <f t="shared" si="245"/>
        <v>0</v>
      </c>
      <c r="AZ162" s="5">
        <f t="shared" si="245"/>
        <v>0</v>
      </c>
      <c r="BA162" s="5">
        <f t="shared" si="245"/>
        <v>0</v>
      </c>
      <c r="BB162" s="5">
        <f t="shared" si="245"/>
        <v>0</v>
      </c>
      <c r="BC162" s="5">
        <f t="shared" si="245"/>
        <v>0</v>
      </c>
      <c r="BD162" s="5">
        <f t="shared" si="245"/>
        <v>0</v>
      </c>
      <c r="BE162" s="5">
        <f t="shared" si="245"/>
        <v>0</v>
      </c>
      <c r="BF162" s="5">
        <f t="shared" si="246"/>
        <v>0</v>
      </c>
      <c r="BG162" s="5">
        <f t="shared" si="246"/>
        <v>0</v>
      </c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91"/>
    </row>
    <row r="163" spans="2:79" hidden="1">
      <c r="B163" s="98"/>
      <c r="C163" s="272"/>
      <c r="D163" s="402"/>
      <c r="E163" s="1024"/>
      <c r="F163" s="1025"/>
      <c r="G163" s="1025"/>
      <c r="H163" s="1057"/>
      <c r="I163" s="355"/>
      <c r="J163" s="380"/>
      <c r="K163" s="380">
        <f t="shared" ref="K163:U163" si="248">+J163</f>
        <v>0</v>
      </c>
      <c r="L163" s="380">
        <f t="shared" si="248"/>
        <v>0</v>
      </c>
      <c r="M163" s="380">
        <f t="shared" si="248"/>
        <v>0</v>
      </c>
      <c r="N163" s="380">
        <f t="shared" si="248"/>
        <v>0</v>
      </c>
      <c r="O163" s="380">
        <f t="shared" si="248"/>
        <v>0</v>
      </c>
      <c r="P163" s="380">
        <f t="shared" si="248"/>
        <v>0</v>
      </c>
      <c r="Q163" s="380">
        <f t="shared" si="248"/>
        <v>0</v>
      </c>
      <c r="R163" s="380">
        <f t="shared" si="248"/>
        <v>0</v>
      </c>
      <c r="S163" s="380">
        <f t="shared" si="248"/>
        <v>0</v>
      </c>
      <c r="T163" s="380">
        <f t="shared" si="248"/>
        <v>0</v>
      </c>
      <c r="U163" s="381">
        <f t="shared" si="248"/>
        <v>0</v>
      </c>
      <c r="V163" s="403"/>
      <c r="W163" s="91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104">
        <f t="shared" si="239"/>
        <v>0</v>
      </c>
      <c r="AU163" s="5">
        <f t="shared" si="240"/>
        <v>0</v>
      </c>
      <c r="AV163" s="5">
        <f>+J163+(J163*$I163)</f>
        <v>0</v>
      </c>
      <c r="AW163" s="5">
        <f t="shared" si="245"/>
        <v>0</v>
      </c>
      <c r="AX163" s="5">
        <f t="shared" si="245"/>
        <v>0</v>
      </c>
      <c r="AY163" s="5">
        <f t="shared" si="245"/>
        <v>0</v>
      </c>
      <c r="AZ163" s="5">
        <f t="shared" si="245"/>
        <v>0</v>
      </c>
      <c r="BA163" s="5">
        <f t="shared" si="245"/>
        <v>0</v>
      </c>
      <c r="BB163" s="5">
        <f t="shared" si="245"/>
        <v>0</v>
      </c>
      <c r="BC163" s="5">
        <f t="shared" si="245"/>
        <v>0</v>
      </c>
      <c r="BD163" s="5">
        <f t="shared" si="245"/>
        <v>0</v>
      </c>
      <c r="BE163" s="5">
        <f t="shared" si="245"/>
        <v>0</v>
      </c>
      <c r="BF163" s="5">
        <f t="shared" si="246"/>
        <v>0</v>
      </c>
      <c r="BG163" s="5">
        <f t="shared" si="246"/>
        <v>0</v>
      </c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91"/>
    </row>
    <row r="164" spans="2:79" hidden="1">
      <c r="B164" s="98"/>
      <c r="C164" s="272"/>
      <c r="D164" s="402"/>
      <c r="E164" s="1020"/>
      <c r="F164" s="1021"/>
      <c r="G164" s="1021"/>
      <c r="H164" s="1058"/>
      <c r="I164" s="359"/>
      <c r="J164" s="382"/>
      <c r="K164" s="382">
        <f t="shared" ref="K164:U164" si="249">+J164</f>
        <v>0</v>
      </c>
      <c r="L164" s="382">
        <f t="shared" si="249"/>
        <v>0</v>
      </c>
      <c r="M164" s="382">
        <f t="shared" si="249"/>
        <v>0</v>
      </c>
      <c r="N164" s="382">
        <f t="shared" si="249"/>
        <v>0</v>
      </c>
      <c r="O164" s="382">
        <f t="shared" si="249"/>
        <v>0</v>
      </c>
      <c r="P164" s="382">
        <f t="shared" si="249"/>
        <v>0</v>
      </c>
      <c r="Q164" s="382">
        <f t="shared" si="249"/>
        <v>0</v>
      </c>
      <c r="R164" s="382">
        <f t="shared" si="249"/>
        <v>0</v>
      </c>
      <c r="S164" s="382">
        <f t="shared" si="249"/>
        <v>0</v>
      </c>
      <c r="T164" s="382">
        <f t="shared" si="249"/>
        <v>0</v>
      </c>
      <c r="U164" s="383">
        <f t="shared" si="249"/>
        <v>0</v>
      </c>
      <c r="V164" s="403"/>
      <c r="W164" s="91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104">
        <f t="shared" si="239"/>
        <v>0</v>
      </c>
      <c r="AU164" s="5">
        <f t="shared" si="240"/>
        <v>0</v>
      </c>
      <c r="AV164" s="5">
        <f>+J164+(J164*$I164)</f>
        <v>0</v>
      </c>
      <c r="AW164" s="5">
        <f t="shared" si="245"/>
        <v>0</v>
      </c>
      <c r="AX164" s="5">
        <f t="shared" si="245"/>
        <v>0</v>
      </c>
      <c r="AY164" s="5">
        <f t="shared" si="245"/>
        <v>0</v>
      </c>
      <c r="AZ164" s="5">
        <f t="shared" si="245"/>
        <v>0</v>
      </c>
      <c r="BA164" s="5">
        <f t="shared" si="245"/>
        <v>0</v>
      </c>
      <c r="BB164" s="5">
        <f t="shared" si="245"/>
        <v>0</v>
      </c>
      <c r="BC164" s="5">
        <f t="shared" si="245"/>
        <v>0</v>
      </c>
      <c r="BD164" s="5">
        <f t="shared" si="245"/>
        <v>0</v>
      </c>
      <c r="BE164" s="5">
        <f t="shared" si="245"/>
        <v>0</v>
      </c>
      <c r="BF164" s="5">
        <f t="shared" si="246"/>
        <v>0</v>
      </c>
      <c r="BG164" s="5">
        <f t="shared" si="246"/>
        <v>0</v>
      </c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91"/>
    </row>
    <row r="165" spans="2:79" hidden="1">
      <c r="B165" s="98"/>
      <c r="C165" s="272"/>
      <c r="D165" s="402"/>
      <c r="E165" s="384"/>
      <c r="F165" s="188"/>
      <c r="G165" s="188"/>
      <c r="H165" s="188"/>
      <c r="I165" s="188"/>
      <c r="J165" s="385"/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  <c r="U165" s="386"/>
      <c r="V165" s="403"/>
      <c r="W165" s="91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91"/>
    </row>
    <row r="166" spans="2:79">
      <c r="B166" s="98"/>
      <c r="C166" s="272"/>
      <c r="D166" s="402"/>
      <c r="E166" s="1050" t="s">
        <v>158</v>
      </c>
      <c r="F166" s="1051"/>
      <c r="G166" s="1051"/>
      <c r="H166" s="1059"/>
      <c r="I166" s="377" t="s">
        <v>146</v>
      </c>
      <c r="J166" s="378">
        <f>SUM(J167:J182)</f>
        <v>0</v>
      </c>
      <c r="K166" s="378">
        <f t="shared" ref="K166:U166" si="250">SUM(K167:K182)</f>
        <v>0</v>
      </c>
      <c r="L166" s="378">
        <f t="shared" si="250"/>
        <v>0</v>
      </c>
      <c r="M166" s="378">
        <f t="shared" si="250"/>
        <v>0</v>
      </c>
      <c r="N166" s="378">
        <f t="shared" si="250"/>
        <v>0</v>
      </c>
      <c r="O166" s="378">
        <f t="shared" si="250"/>
        <v>0</v>
      </c>
      <c r="P166" s="378">
        <f t="shared" si="250"/>
        <v>0</v>
      </c>
      <c r="Q166" s="378">
        <f t="shared" si="250"/>
        <v>0</v>
      </c>
      <c r="R166" s="378">
        <f t="shared" si="250"/>
        <v>0</v>
      </c>
      <c r="S166" s="378">
        <f t="shared" si="250"/>
        <v>0</v>
      </c>
      <c r="T166" s="378">
        <f t="shared" si="250"/>
        <v>0</v>
      </c>
      <c r="U166" s="379">
        <f t="shared" si="250"/>
        <v>0</v>
      </c>
      <c r="V166" s="403"/>
      <c r="W166" s="91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104" t="str">
        <f>+E166</f>
        <v>Otro personal</v>
      </c>
      <c r="AU166" s="5">
        <f>SUM(AV166:BG166)</f>
        <v>0</v>
      </c>
      <c r="AV166" s="5">
        <f>SUM(AV167:AV182)</f>
        <v>0</v>
      </c>
      <c r="AW166" s="5">
        <f t="shared" ref="AW166:BG166" si="251">SUM(AW167:AW182)</f>
        <v>0</v>
      </c>
      <c r="AX166" s="5">
        <f t="shared" si="251"/>
        <v>0</v>
      </c>
      <c r="AY166" s="5">
        <f t="shared" si="251"/>
        <v>0</v>
      </c>
      <c r="AZ166" s="5">
        <f t="shared" si="251"/>
        <v>0</v>
      </c>
      <c r="BA166" s="5">
        <f t="shared" si="251"/>
        <v>0</v>
      </c>
      <c r="BB166" s="5">
        <f t="shared" si="251"/>
        <v>0</v>
      </c>
      <c r="BC166" s="5">
        <f t="shared" si="251"/>
        <v>0</v>
      </c>
      <c r="BD166" s="5">
        <f t="shared" si="251"/>
        <v>0</v>
      </c>
      <c r="BE166" s="5">
        <f t="shared" si="251"/>
        <v>0</v>
      </c>
      <c r="BF166" s="5">
        <f t="shared" si="251"/>
        <v>0</v>
      </c>
      <c r="BG166" s="5">
        <f t="shared" si="251"/>
        <v>0</v>
      </c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91"/>
    </row>
    <row r="167" spans="2:79">
      <c r="B167" s="98"/>
      <c r="C167" s="272"/>
      <c r="D167" s="402"/>
      <c r="E167" s="1024" t="s">
        <v>144</v>
      </c>
      <c r="F167" s="1025"/>
      <c r="G167" s="1025"/>
      <c r="H167" s="1060"/>
      <c r="I167" s="355">
        <v>0</v>
      </c>
      <c r="J167" s="380">
        <v>0</v>
      </c>
      <c r="K167" s="380">
        <v>0</v>
      </c>
      <c r="L167" s="380">
        <v>0</v>
      </c>
      <c r="M167" s="380">
        <v>0</v>
      </c>
      <c r="N167" s="380">
        <f t="shared" ref="N167:U167" si="252">+M167</f>
        <v>0</v>
      </c>
      <c r="O167" s="380">
        <f t="shared" si="252"/>
        <v>0</v>
      </c>
      <c r="P167" s="380">
        <f t="shared" si="252"/>
        <v>0</v>
      </c>
      <c r="Q167" s="380">
        <f t="shared" si="252"/>
        <v>0</v>
      </c>
      <c r="R167" s="380">
        <f t="shared" si="252"/>
        <v>0</v>
      </c>
      <c r="S167" s="380">
        <f t="shared" si="252"/>
        <v>0</v>
      </c>
      <c r="T167" s="380">
        <f t="shared" si="252"/>
        <v>0</v>
      </c>
      <c r="U167" s="381">
        <f t="shared" si="252"/>
        <v>0</v>
      </c>
      <c r="V167" s="403"/>
      <c r="W167" s="91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104" t="str">
        <f t="shared" ref="AT167:AT182" si="253">+E167</f>
        <v>Empleo o puesto de trabajo</v>
      </c>
      <c r="AU167" s="5">
        <f t="shared" ref="AU167:AU182" si="254">SUM(AV167:BG167)</f>
        <v>0</v>
      </c>
      <c r="AV167" s="5">
        <f t="shared" ref="AV167:AV182" si="255">+J167+(J167*$I167)</f>
        <v>0</v>
      </c>
      <c r="AW167" s="5">
        <f t="shared" ref="AW167:AW182" si="256">+K167+(K167*$I167)</f>
        <v>0</v>
      </c>
      <c r="AX167" s="5">
        <f t="shared" ref="AX167:AX182" si="257">+L167+(L167*$I167)</f>
        <v>0</v>
      </c>
      <c r="AY167" s="5">
        <f t="shared" ref="AY167:AY182" si="258">+M167+(M167*$I167)</f>
        <v>0</v>
      </c>
      <c r="AZ167" s="5">
        <f t="shared" ref="AZ167:AZ182" si="259">+N167+(N167*$I167)</f>
        <v>0</v>
      </c>
      <c r="BA167" s="5">
        <f t="shared" ref="BA167:BA182" si="260">+O167+(O167*$I167)</f>
        <v>0</v>
      </c>
      <c r="BB167" s="5">
        <f t="shared" ref="BB167:BB182" si="261">+P167+(P167*$I167)</f>
        <v>0</v>
      </c>
      <c r="BC167" s="5">
        <f t="shared" ref="BC167:BC182" si="262">+Q167+(Q167*$I167)</f>
        <v>0</v>
      </c>
      <c r="BD167" s="5">
        <f t="shared" ref="BD167:BD182" si="263">+R167+(R167*$I167)</f>
        <v>0</v>
      </c>
      <c r="BE167" s="5">
        <f t="shared" ref="BE167:BE182" si="264">+S167+(S167*$I167)</f>
        <v>0</v>
      </c>
      <c r="BF167" s="5">
        <f t="shared" ref="BF167:BF182" si="265">+T167+(T167*$I167)</f>
        <v>0</v>
      </c>
      <c r="BG167" s="5">
        <f t="shared" ref="BG167:BG182" si="266">+U167+(U167*$I167)</f>
        <v>0</v>
      </c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91"/>
    </row>
    <row r="168" spans="2:79">
      <c r="B168" s="98"/>
      <c r="C168" s="272"/>
      <c r="D168" s="402"/>
      <c r="E168" s="1024"/>
      <c r="F168" s="1025"/>
      <c r="G168" s="1025"/>
      <c r="H168" s="1060"/>
      <c r="I168" s="355"/>
      <c r="J168" s="380">
        <v>0</v>
      </c>
      <c r="K168" s="380">
        <v>0</v>
      </c>
      <c r="L168" s="380">
        <v>0</v>
      </c>
      <c r="M168" s="380">
        <v>0</v>
      </c>
      <c r="N168" s="380">
        <f t="shared" ref="N168:U168" si="267">+M168</f>
        <v>0</v>
      </c>
      <c r="O168" s="380">
        <f t="shared" si="267"/>
        <v>0</v>
      </c>
      <c r="P168" s="380">
        <f t="shared" si="267"/>
        <v>0</v>
      </c>
      <c r="Q168" s="380">
        <f t="shared" si="267"/>
        <v>0</v>
      </c>
      <c r="R168" s="380">
        <f t="shared" si="267"/>
        <v>0</v>
      </c>
      <c r="S168" s="380">
        <f t="shared" si="267"/>
        <v>0</v>
      </c>
      <c r="T168" s="380">
        <f t="shared" si="267"/>
        <v>0</v>
      </c>
      <c r="U168" s="381">
        <f t="shared" si="267"/>
        <v>0</v>
      </c>
      <c r="V168" s="403"/>
      <c r="W168" s="91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104">
        <f t="shared" si="253"/>
        <v>0</v>
      </c>
      <c r="AU168" s="5">
        <f t="shared" si="254"/>
        <v>0</v>
      </c>
      <c r="AV168" s="5">
        <f t="shared" si="255"/>
        <v>0</v>
      </c>
      <c r="AW168" s="5">
        <f t="shared" si="256"/>
        <v>0</v>
      </c>
      <c r="AX168" s="5">
        <f t="shared" si="257"/>
        <v>0</v>
      </c>
      <c r="AY168" s="5">
        <f t="shared" si="258"/>
        <v>0</v>
      </c>
      <c r="AZ168" s="5">
        <f t="shared" si="259"/>
        <v>0</v>
      </c>
      <c r="BA168" s="5">
        <f t="shared" si="260"/>
        <v>0</v>
      </c>
      <c r="BB168" s="5">
        <f t="shared" si="261"/>
        <v>0</v>
      </c>
      <c r="BC168" s="5">
        <f t="shared" si="262"/>
        <v>0</v>
      </c>
      <c r="BD168" s="5">
        <f t="shared" si="263"/>
        <v>0</v>
      </c>
      <c r="BE168" s="5">
        <f t="shared" si="264"/>
        <v>0</v>
      </c>
      <c r="BF168" s="5">
        <f t="shared" si="265"/>
        <v>0</v>
      </c>
      <c r="BG168" s="5">
        <f t="shared" si="266"/>
        <v>0</v>
      </c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91"/>
    </row>
    <row r="169" spans="2:79" hidden="1">
      <c r="B169" s="98"/>
      <c r="C169" s="272"/>
      <c r="D169" s="402"/>
      <c r="E169" s="1024"/>
      <c r="F169" s="1025"/>
      <c r="G169" s="1025"/>
      <c r="H169" s="1060"/>
      <c r="I169" s="355"/>
      <c r="J169" s="380">
        <v>0</v>
      </c>
      <c r="K169" s="380">
        <v>0</v>
      </c>
      <c r="L169" s="380">
        <v>0</v>
      </c>
      <c r="M169" s="380">
        <v>0</v>
      </c>
      <c r="N169" s="380">
        <f t="shared" ref="N169:U169" si="268">+M169</f>
        <v>0</v>
      </c>
      <c r="O169" s="380">
        <f t="shared" si="268"/>
        <v>0</v>
      </c>
      <c r="P169" s="380">
        <f t="shared" si="268"/>
        <v>0</v>
      </c>
      <c r="Q169" s="380">
        <f t="shared" si="268"/>
        <v>0</v>
      </c>
      <c r="R169" s="380">
        <f t="shared" si="268"/>
        <v>0</v>
      </c>
      <c r="S169" s="380">
        <f t="shared" si="268"/>
        <v>0</v>
      </c>
      <c r="T169" s="380">
        <f t="shared" si="268"/>
        <v>0</v>
      </c>
      <c r="U169" s="381">
        <f t="shared" si="268"/>
        <v>0</v>
      </c>
      <c r="V169" s="403"/>
      <c r="W169" s="91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104">
        <f t="shared" si="253"/>
        <v>0</v>
      </c>
      <c r="AU169" s="5">
        <f t="shared" si="254"/>
        <v>0</v>
      </c>
      <c r="AV169" s="5">
        <f t="shared" si="255"/>
        <v>0</v>
      </c>
      <c r="AW169" s="5">
        <f t="shared" si="256"/>
        <v>0</v>
      </c>
      <c r="AX169" s="5">
        <f t="shared" si="257"/>
        <v>0</v>
      </c>
      <c r="AY169" s="5">
        <f t="shared" si="258"/>
        <v>0</v>
      </c>
      <c r="AZ169" s="5">
        <f t="shared" si="259"/>
        <v>0</v>
      </c>
      <c r="BA169" s="5">
        <f t="shared" si="260"/>
        <v>0</v>
      </c>
      <c r="BB169" s="5">
        <f t="shared" si="261"/>
        <v>0</v>
      </c>
      <c r="BC169" s="5">
        <f t="shared" si="262"/>
        <v>0</v>
      </c>
      <c r="BD169" s="5">
        <f t="shared" si="263"/>
        <v>0</v>
      </c>
      <c r="BE169" s="5">
        <f t="shared" si="264"/>
        <v>0</v>
      </c>
      <c r="BF169" s="5">
        <f t="shared" si="265"/>
        <v>0</v>
      </c>
      <c r="BG169" s="5">
        <f t="shared" si="266"/>
        <v>0</v>
      </c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91"/>
    </row>
    <row r="170" spans="2:79" hidden="1">
      <c r="B170" s="98"/>
      <c r="C170" s="272"/>
      <c r="D170" s="402"/>
      <c r="E170" s="1024"/>
      <c r="F170" s="1025"/>
      <c r="G170" s="1025"/>
      <c r="H170" s="1060"/>
      <c r="I170" s="355"/>
      <c r="J170" s="380">
        <v>0</v>
      </c>
      <c r="K170" s="380">
        <v>0</v>
      </c>
      <c r="L170" s="380">
        <v>0</v>
      </c>
      <c r="M170" s="380">
        <v>0</v>
      </c>
      <c r="N170" s="380">
        <f t="shared" ref="N170:U170" si="269">+M170</f>
        <v>0</v>
      </c>
      <c r="O170" s="380">
        <f t="shared" si="269"/>
        <v>0</v>
      </c>
      <c r="P170" s="380">
        <f t="shared" si="269"/>
        <v>0</v>
      </c>
      <c r="Q170" s="380">
        <f t="shared" si="269"/>
        <v>0</v>
      </c>
      <c r="R170" s="380">
        <f t="shared" si="269"/>
        <v>0</v>
      </c>
      <c r="S170" s="380">
        <f t="shared" si="269"/>
        <v>0</v>
      </c>
      <c r="T170" s="380">
        <f t="shared" si="269"/>
        <v>0</v>
      </c>
      <c r="U170" s="381">
        <f t="shared" si="269"/>
        <v>0</v>
      </c>
      <c r="V170" s="403"/>
      <c r="W170" s="91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104">
        <f t="shared" si="253"/>
        <v>0</v>
      </c>
      <c r="AU170" s="5">
        <f t="shared" si="254"/>
        <v>0</v>
      </c>
      <c r="AV170" s="5">
        <f t="shared" si="255"/>
        <v>0</v>
      </c>
      <c r="AW170" s="5">
        <f t="shared" si="256"/>
        <v>0</v>
      </c>
      <c r="AX170" s="5">
        <f t="shared" si="257"/>
        <v>0</v>
      </c>
      <c r="AY170" s="5">
        <f t="shared" si="258"/>
        <v>0</v>
      </c>
      <c r="AZ170" s="5">
        <f t="shared" si="259"/>
        <v>0</v>
      </c>
      <c r="BA170" s="5">
        <f t="shared" si="260"/>
        <v>0</v>
      </c>
      <c r="BB170" s="5">
        <f t="shared" si="261"/>
        <v>0</v>
      </c>
      <c r="BC170" s="5">
        <f t="shared" si="262"/>
        <v>0</v>
      </c>
      <c r="BD170" s="5">
        <f t="shared" si="263"/>
        <v>0</v>
      </c>
      <c r="BE170" s="5">
        <f t="shared" si="264"/>
        <v>0</v>
      </c>
      <c r="BF170" s="5">
        <f t="shared" si="265"/>
        <v>0</v>
      </c>
      <c r="BG170" s="5">
        <f t="shared" si="266"/>
        <v>0</v>
      </c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91"/>
    </row>
    <row r="171" spans="2:79" hidden="1">
      <c r="B171" s="98"/>
      <c r="C171" s="272"/>
      <c r="D171" s="402"/>
      <c r="E171" s="1024"/>
      <c r="F171" s="1025"/>
      <c r="G171" s="1025"/>
      <c r="H171" s="1060"/>
      <c r="I171" s="355"/>
      <c r="J171" s="380">
        <v>0</v>
      </c>
      <c r="K171" s="380">
        <v>0</v>
      </c>
      <c r="L171" s="380">
        <v>0</v>
      </c>
      <c r="M171" s="380">
        <v>0</v>
      </c>
      <c r="N171" s="380">
        <f t="shared" ref="N171:U171" si="270">+M171</f>
        <v>0</v>
      </c>
      <c r="O171" s="380">
        <f t="shared" si="270"/>
        <v>0</v>
      </c>
      <c r="P171" s="380">
        <f t="shared" si="270"/>
        <v>0</v>
      </c>
      <c r="Q171" s="380">
        <f t="shared" si="270"/>
        <v>0</v>
      </c>
      <c r="R171" s="380">
        <f t="shared" si="270"/>
        <v>0</v>
      </c>
      <c r="S171" s="380">
        <f t="shared" si="270"/>
        <v>0</v>
      </c>
      <c r="T171" s="380">
        <f t="shared" si="270"/>
        <v>0</v>
      </c>
      <c r="U171" s="381">
        <f t="shared" si="270"/>
        <v>0</v>
      </c>
      <c r="V171" s="403"/>
      <c r="W171" s="91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104">
        <f t="shared" si="253"/>
        <v>0</v>
      </c>
      <c r="AU171" s="5">
        <f t="shared" si="254"/>
        <v>0</v>
      </c>
      <c r="AV171" s="5">
        <f t="shared" si="255"/>
        <v>0</v>
      </c>
      <c r="AW171" s="5">
        <f t="shared" si="256"/>
        <v>0</v>
      </c>
      <c r="AX171" s="5">
        <f t="shared" si="257"/>
        <v>0</v>
      </c>
      <c r="AY171" s="5">
        <f t="shared" si="258"/>
        <v>0</v>
      </c>
      <c r="AZ171" s="5">
        <f t="shared" si="259"/>
        <v>0</v>
      </c>
      <c r="BA171" s="5">
        <f t="shared" si="260"/>
        <v>0</v>
      </c>
      <c r="BB171" s="5">
        <f t="shared" si="261"/>
        <v>0</v>
      </c>
      <c r="BC171" s="5">
        <f t="shared" si="262"/>
        <v>0</v>
      </c>
      <c r="BD171" s="5">
        <f t="shared" si="263"/>
        <v>0</v>
      </c>
      <c r="BE171" s="5">
        <f t="shared" si="264"/>
        <v>0</v>
      </c>
      <c r="BF171" s="5">
        <f t="shared" si="265"/>
        <v>0</v>
      </c>
      <c r="BG171" s="5">
        <f t="shared" si="266"/>
        <v>0</v>
      </c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91"/>
    </row>
    <row r="172" spans="2:79" hidden="1">
      <c r="B172" s="98"/>
      <c r="C172" s="272"/>
      <c r="D172" s="402"/>
      <c r="E172" s="1024"/>
      <c r="F172" s="1025"/>
      <c r="G172" s="1025"/>
      <c r="H172" s="1060"/>
      <c r="I172" s="355"/>
      <c r="J172" s="380">
        <v>0</v>
      </c>
      <c r="K172" s="380">
        <v>0</v>
      </c>
      <c r="L172" s="380">
        <v>0</v>
      </c>
      <c r="M172" s="380">
        <v>0</v>
      </c>
      <c r="N172" s="380">
        <f t="shared" ref="N172:U172" si="271">+M172</f>
        <v>0</v>
      </c>
      <c r="O172" s="380">
        <f t="shared" si="271"/>
        <v>0</v>
      </c>
      <c r="P172" s="380">
        <f t="shared" si="271"/>
        <v>0</v>
      </c>
      <c r="Q172" s="380">
        <f t="shared" si="271"/>
        <v>0</v>
      </c>
      <c r="R172" s="380">
        <f t="shared" si="271"/>
        <v>0</v>
      </c>
      <c r="S172" s="380">
        <f t="shared" si="271"/>
        <v>0</v>
      </c>
      <c r="T172" s="380">
        <f t="shared" si="271"/>
        <v>0</v>
      </c>
      <c r="U172" s="381">
        <f t="shared" si="271"/>
        <v>0</v>
      </c>
      <c r="V172" s="403"/>
      <c r="W172" s="91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104">
        <f t="shared" si="253"/>
        <v>0</v>
      </c>
      <c r="AU172" s="5">
        <f t="shared" si="254"/>
        <v>0</v>
      </c>
      <c r="AV172" s="5">
        <f t="shared" si="255"/>
        <v>0</v>
      </c>
      <c r="AW172" s="5">
        <f t="shared" si="256"/>
        <v>0</v>
      </c>
      <c r="AX172" s="5">
        <f t="shared" si="257"/>
        <v>0</v>
      </c>
      <c r="AY172" s="5">
        <f t="shared" si="258"/>
        <v>0</v>
      </c>
      <c r="AZ172" s="5">
        <f t="shared" si="259"/>
        <v>0</v>
      </c>
      <c r="BA172" s="5">
        <f t="shared" si="260"/>
        <v>0</v>
      </c>
      <c r="BB172" s="5">
        <f t="shared" si="261"/>
        <v>0</v>
      </c>
      <c r="BC172" s="5">
        <f t="shared" si="262"/>
        <v>0</v>
      </c>
      <c r="BD172" s="5">
        <f t="shared" si="263"/>
        <v>0</v>
      </c>
      <c r="BE172" s="5">
        <f t="shared" si="264"/>
        <v>0</v>
      </c>
      <c r="BF172" s="5">
        <f t="shared" si="265"/>
        <v>0</v>
      </c>
      <c r="BG172" s="5">
        <f t="shared" si="266"/>
        <v>0</v>
      </c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91"/>
    </row>
    <row r="173" spans="2:79" hidden="1">
      <c r="B173" s="98"/>
      <c r="C173" s="272"/>
      <c r="D173" s="402"/>
      <c r="E173" s="1024"/>
      <c r="F173" s="1025"/>
      <c r="G173" s="1025"/>
      <c r="H173" s="1060"/>
      <c r="I173" s="355"/>
      <c r="J173" s="380">
        <v>0</v>
      </c>
      <c r="K173" s="380">
        <v>0</v>
      </c>
      <c r="L173" s="380">
        <v>0</v>
      </c>
      <c r="M173" s="380">
        <v>0</v>
      </c>
      <c r="N173" s="380">
        <f t="shared" ref="N173:U173" si="272">+M173</f>
        <v>0</v>
      </c>
      <c r="O173" s="380">
        <f t="shared" si="272"/>
        <v>0</v>
      </c>
      <c r="P173" s="380">
        <f t="shared" si="272"/>
        <v>0</v>
      </c>
      <c r="Q173" s="380">
        <f t="shared" si="272"/>
        <v>0</v>
      </c>
      <c r="R173" s="380">
        <f t="shared" si="272"/>
        <v>0</v>
      </c>
      <c r="S173" s="380">
        <f t="shared" si="272"/>
        <v>0</v>
      </c>
      <c r="T173" s="380">
        <f t="shared" si="272"/>
        <v>0</v>
      </c>
      <c r="U173" s="381">
        <f t="shared" si="272"/>
        <v>0</v>
      </c>
      <c r="V173" s="403"/>
      <c r="W173" s="91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104">
        <f t="shared" si="253"/>
        <v>0</v>
      </c>
      <c r="AU173" s="5">
        <f t="shared" si="254"/>
        <v>0</v>
      </c>
      <c r="AV173" s="5">
        <f t="shared" si="255"/>
        <v>0</v>
      </c>
      <c r="AW173" s="5">
        <f t="shared" si="256"/>
        <v>0</v>
      </c>
      <c r="AX173" s="5">
        <f t="shared" si="257"/>
        <v>0</v>
      </c>
      <c r="AY173" s="5">
        <f t="shared" si="258"/>
        <v>0</v>
      </c>
      <c r="AZ173" s="5">
        <f t="shared" si="259"/>
        <v>0</v>
      </c>
      <c r="BA173" s="5">
        <f t="shared" si="260"/>
        <v>0</v>
      </c>
      <c r="BB173" s="5">
        <f t="shared" si="261"/>
        <v>0</v>
      </c>
      <c r="BC173" s="5">
        <f t="shared" si="262"/>
        <v>0</v>
      </c>
      <c r="BD173" s="5">
        <f t="shared" si="263"/>
        <v>0</v>
      </c>
      <c r="BE173" s="5">
        <f t="shared" si="264"/>
        <v>0</v>
      </c>
      <c r="BF173" s="5">
        <f t="shared" si="265"/>
        <v>0</v>
      </c>
      <c r="BG173" s="5">
        <f t="shared" si="266"/>
        <v>0</v>
      </c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91"/>
    </row>
    <row r="174" spans="2:79" hidden="1">
      <c r="B174" s="98"/>
      <c r="C174" s="272"/>
      <c r="D174" s="402"/>
      <c r="E174" s="1024"/>
      <c r="F174" s="1025"/>
      <c r="G174" s="1025"/>
      <c r="H174" s="1060"/>
      <c r="I174" s="355"/>
      <c r="J174" s="380">
        <v>0</v>
      </c>
      <c r="K174" s="380">
        <v>0</v>
      </c>
      <c r="L174" s="380">
        <v>0</v>
      </c>
      <c r="M174" s="380">
        <v>0</v>
      </c>
      <c r="N174" s="380">
        <f t="shared" ref="N174:U174" si="273">+M174</f>
        <v>0</v>
      </c>
      <c r="O174" s="380">
        <f t="shared" si="273"/>
        <v>0</v>
      </c>
      <c r="P174" s="380">
        <f t="shared" si="273"/>
        <v>0</v>
      </c>
      <c r="Q174" s="380">
        <f t="shared" si="273"/>
        <v>0</v>
      </c>
      <c r="R174" s="380">
        <f t="shared" si="273"/>
        <v>0</v>
      </c>
      <c r="S174" s="380">
        <f t="shared" si="273"/>
        <v>0</v>
      </c>
      <c r="T174" s="380">
        <f t="shared" si="273"/>
        <v>0</v>
      </c>
      <c r="U174" s="381">
        <f t="shared" si="273"/>
        <v>0</v>
      </c>
      <c r="V174" s="403"/>
      <c r="W174" s="91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104">
        <f t="shared" si="253"/>
        <v>0</v>
      </c>
      <c r="AU174" s="5">
        <f t="shared" si="254"/>
        <v>0</v>
      </c>
      <c r="AV174" s="5">
        <f t="shared" si="255"/>
        <v>0</v>
      </c>
      <c r="AW174" s="5">
        <f t="shared" si="256"/>
        <v>0</v>
      </c>
      <c r="AX174" s="5">
        <f t="shared" si="257"/>
        <v>0</v>
      </c>
      <c r="AY174" s="5">
        <f t="shared" si="258"/>
        <v>0</v>
      </c>
      <c r="AZ174" s="5">
        <f t="shared" si="259"/>
        <v>0</v>
      </c>
      <c r="BA174" s="5">
        <f t="shared" si="260"/>
        <v>0</v>
      </c>
      <c r="BB174" s="5">
        <f t="shared" si="261"/>
        <v>0</v>
      </c>
      <c r="BC174" s="5">
        <f t="shared" si="262"/>
        <v>0</v>
      </c>
      <c r="BD174" s="5">
        <f t="shared" si="263"/>
        <v>0</v>
      </c>
      <c r="BE174" s="5">
        <f t="shared" si="264"/>
        <v>0</v>
      </c>
      <c r="BF174" s="5">
        <f t="shared" si="265"/>
        <v>0</v>
      </c>
      <c r="BG174" s="5">
        <f t="shared" si="266"/>
        <v>0</v>
      </c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91"/>
    </row>
    <row r="175" spans="2:79" hidden="1">
      <c r="B175" s="98"/>
      <c r="C175" s="272"/>
      <c r="D175" s="402"/>
      <c r="E175" s="1024"/>
      <c r="F175" s="1025"/>
      <c r="G175" s="1025"/>
      <c r="H175" s="1060"/>
      <c r="I175" s="355"/>
      <c r="J175" s="380">
        <v>0</v>
      </c>
      <c r="K175" s="380">
        <v>0</v>
      </c>
      <c r="L175" s="380">
        <v>0</v>
      </c>
      <c r="M175" s="380">
        <v>0</v>
      </c>
      <c r="N175" s="380">
        <f t="shared" ref="N175:U175" si="274">+M175</f>
        <v>0</v>
      </c>
      <c r="O175" s="380">
        <f t="shared" si="274"/>
        <v>0</v>
      </c>
      <c r="P175" s="380">
        <f t="shared" si="274"/>
        <v>0</v>
      </c>
      <c r="Q175" s="380">
        <f t="shared" si="274"/>
        <v>0</v>
      </c>
      <c r="R175" s="380">
        <f t="shared" si="274"/>
        <v>0</v>
      </c>
      <c r="S175" s="380">
        <f t="shared" si="274"/>
        <v>0</v>
      </c>
      <c r="T175" s="380">
        <f t="shared" si="274"/>
        <v>0</v>
      </c>
      <c r="U175" s="381">
        <f t="shared" si="274"/>
        <v>0</v>
      </c>
      <c r="V175" s="403"/>
      <c r="W175" s="91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104">
        <f t="shared" si="253"/>
        <v>0</v>
      </c>
      <c r="AU175" s="5">
        <f t="shared" si="254"/>
        <v>0</v>
      </c>
      <c r="AV175" s="5">
        <f t="shared" si="255"/>
        <v>0</v>
      </c>
      <c r="AW175" s="5">
        <f t="shared" si="256"/>
        <v>0</v>
      </c>
      <c r="AX175" s="5">
        <f t="shared" si="257"/>
        <v>0</v>
      </c>
      <c r="AY175" s="5">
        <f t="shared" si="258"/>
        <v>0</v>
      </c>
      <c r="AZ175" s="5">
        <f t="shared" si="259"/>
        <v>0</v>
      </c>
      <c r="BA175" s="5">
        <f t="shared" si="260"/>
        <v>0</v>
      </c>
      <c r="BB175" s="5">
        <f t="shared" si="261"/>
        <v>0</v>
      </c>
      <c r="BC175" s="5">
        <f t="shared" si="262"/>
        <v>0</v>
      </c>
      <c r="BD175" s="5">
        <f t="shared" si="263"/>
        <v>0</v>
      </c>
      <c r="BE175" s="5">
        <f t="shared" si="264"/>
        <v>0</v>
      </c>
      <c r="BF175" s="5">
        <f t="shared" si="265"/>
        <v>0</v>
      </c>
      <c r="BG175" s="5">
        <f t="shared" si="266"/>
        <v>0</v>
      </c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91"/>
    </row>
    <row r="176" spans="2:79" hidden="1">
      <c r="B176" s="98"/>
      <c r="C176" s="272"/>
      <c r="D176" s="402"/>
      <c r="E176" s="1024"/>
      <c r="F176" s="1025"/>
      <c r="G176" s="1025"/>
      <c r="H176" s="1060"/>
      <c r="I176" s="355"/>
      <c r="J176" s="380">
        <v>0</v>
      </c>
      <c r="K176" s="380">
        <v>0</v>
      </c>
      <c r="L176" s="380">
        <v>0</v>
      </c>
      <c r="M176" s="380">
        <v>0</v>
      </c>
      <c r="N176" s="380">
        <f t="shared" ref="N176:U176" si="275">+M176</f>
        <v>0</v>
      </c>
      <c r="O176" s="380">
        <f t="shared" si="275"/>
        <v>0</v>
      </c>
      <c r="P176" s="380">
        <f t="shared" si="275"/>
        <v>0</v>
      </c>
      <c r="Q176" s="380">
        <f t="shared" si="275"/>
        <v>0</v>
      </c>
      <c r="R176" s="380">
        <f t="shared" si="275"/>
        <v>0</v>
      </c>
      <c r="S176" s="380">
        <f t="shared" si="275"/>
        <v>0</v>
      </c>
      <c r="T176" s="380">
        <f t="shared" si="275"/>
        <v>0</v>
      </c>
      <c r="U176" s="381">
        <f t="shared" si="275"/>
        <v>0</v>
      </c>
      <c r="V176" s="403"/>
      <c r="W176" s="91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104">
        <f t="shared" si="253"/>
        <v>0</v>
      </c>
      <c r="AU176" s="5">
        <f t="shared" si="254"/>
        <v>0</v>
      </c>
      <c r="AV176" s="5">
        <f t="shared" si="255"/>
        <v>0</v>
      </c>
      <c r="AW176" s="5">
        <f t="shared" si="256"/>
        <v>0</v>
      </c>
      <c r="AX176" s="5">
        <f t="shared" si="257"/>
        <v>0</v>
      </c>
      <c r="AY176" s="5">
        <f t="shared" si="258"/>
        <v>0</v>
      </c>
      <c r="AZ176" s="5">
        <f t="shared" si="259"/>
        <v>0</v>
      </c>
      <c r="BA176" s="5">
        <f t="shared" si="260"/>
        <v>0</v>
      </c>
      <c r="BB176" s="5">
        <f t="shared" si="261"/>
        <v>0</v>
      </c>
      <c r="BC176" s="5">
        <f t="shared" si="262"/>
        <v>0</v>
      </c>
      <c r="BD176" s="5">
        <f t="shared" si="263"/>
        <v>0</v>
      </c>
      <c r="BE176" s="5">
        <f t="shared" si="264"/>
        <v>0</v>
      </c>
      <c r="BF176" s="5">
        <f t="shared" si="265"/>
        <v>0</v>
      </c>
      <c r="BG176" s="5">
        <f t="shared" si="266"/>
        <v>0</v>
      </c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91"/>
    </row>
    <row r="177" spans="2:79" hidden="1">
      <c r="B177" s="98"/>
      <c r="C177" s="272"/>
      <c r="D177" s="402"/>
      <c r="E177" s="1024"/>
      <c r="F177" s="1025"/>
      <c r="G177" s="1025"/>
      <c r="H177" s="1060"/>
      <c r="I177" s="355"/>
      <c r="J177" s="380">
        <v>0</v>
      </c>
      <c r="K177" s="380">
        <v>0</v>
      </c>
      <c r="L177" s="380">
        <v>0</v>
      </c>
      <c r="M177" s="380">
        <v>0</v>
      </c>
      <c r="N177" s="380">
        <f t="shared" ref="N177:U177" si="276">+M177</f>
        <v>0</v>
      </c>
      <c r="O177" s="380">
        <f t="shared" si="276"/>
        <v>0</v>
      </c>
      <c r="P177" s="380">
        <f t="shared" si="276"/>
        <v>0</v>
      </c>
      <c r="Q177" s="380">
        <f t="shared" si="276"/>
        <v>0</v>
      </c>
      <c r="R177" s="380">
        <f t="shared" si="276"/>
        <v>0</v>
      </c>
      <c r="S177" s="380">
        <f t="shared" si="276"/>
        <v>0</v>
      </c>
      <c r="T177" s="380">
        <f t="shared" si="276"/>
        <v>0</v>
      </c>
      <c r="U177" s="381">
        <f t="shared" si="276"/>
        <v>0</v>
      </c>
      <c r="V177" s="403"/>
      <c r="W177" s="91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104">
        <f t="shared" si="253"/>
        <v>0</v>
      </c>
      <c r="AU177" s="5">
        <f t="shared" si="254"/>
        <v>0</v>
      </c>
      <c r="AV177" s="5">
        <f t="shared" si="255"/>
        <v>0</v>
      </c>
      <c r="AW177" s="5">
        <f t="shared" si="256"/>
        <v>0</v>
      </c>
      <c r="AX177" s="5">
        <f t="shared" si="257"/>
        <v>0</v>
      </c>
      <c r="AY177" s="5">
        <f t="shared" si="258"/>
        <v>0</v>
      </c>
      <c r="AZ177" s="5">
        <f t="shared" si="259"/>
        <v>0</v>
      </c>
      <c r="BA177" s="5">
        <f t="shared" si="260"/>
        <v>0</v>
      </c>
      <c r="BB177" s="5">
        <f t="shared" si="261"/>
        <v>0</v>
      </c>
      <c r="BC177" s="5">
        <f t="shared" si="262"/>
        <v>0</v>
      </c>
      <c r="BD177" s="5">
        <f t="shared" si="263"/>
        <v>0</v>
      </c>
      <c r="BE177" s="5">
        <f t="shared" si="264"/>
        <v>0</v>
      </c>
      <c r="BF177" s="5">
        <f t="shared" si="265"/>
        <v>0</v>
      </c>
      <c r="BG177" s="5">
        <f t="shared" si="266"/>
        <v>0</v>
      </c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91"/>
    </row>
    <row r="178" spans="2:79" hidden="1">
      <c r="B178" s="98"/>
      <c r="C178" s="272"/>
      <c r="D178" s="402"/>
      <c r="E178" s="1024"/>
      <c r="F178" s="1025"/>
      <c r="G178" s="1025"/>
      <c r="H178" s="1060"/>
      <c r="I178" s="355"/>
      <c r="J178" s="380">
        <v>0</v>
      </c>
      <c r="K178" s="380">
        <v>0</v>
      </c>
      <c r="L178" s="380">
        <v>0</v>
      </c>
      <c r="M178" s="380">
        <v>0</v>
      </c>
      <c r="N178" s="380">
        <f t="shared" ref="N178:U178" si="277">+M178</f>
        <v>0</v>
      </c>
      <c r="O178" s="380">
        <f t="shared" si="277"/>
        <v>0</v>
      </c>
      <c r="P178" s="380">
        <f t="shared" si="277"/>
        <v>0</v>
      </c>
      <c r="Q178" s="380">
        <f t="shared" si="277"/>
        <v>0</v>
      </c>
      <c r="R178" s="380">
        <f t="shared" si="277"/>
        <v>0</v>
      </c>
      <c r="S178" s="380">
        <f t="shared" si="277"/>
        <v>0</v>
      </c>
      <c r="T178" s="380">
        <f t="shared" si="277"/>
        <v>0</v>
      </c>
      <c r="U178" s="381">
        <f t="shared" si="277"/>
        <v>0</v>
      </c>
      <c r="V178" s="403"/>
      <c r="W178" s="91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104">
        <f t="shared" si="253"/>
        <v>0</v>
      </c>
      <c r="AU178" s="5">
        <f t="shared" si="254"/>
        <v>0</v>
      </c>
      <c r="AV178" s="5">
        <f t="shared" si="255"/>
        <v>0</v>
      </c>
      <c r="AW178" s="5">
        <f t="shared" si="256"/>
        <v>0</v>
      </c>
      <c r="AX178" s="5">
        <f t="shared" si="257"/>
        <v>0</v>
      </c>
      <c r="AY178" s="5">
        <f t="shared" si="258"/>
        <v>0</v>
      </c>
      <c r="AZ178" s="5">
        <f t="shared" si="259"/>
        <v>0</v>
      </c>
      <c r="BA178" s="5">
        <f t="shared" si="260"/>
        <v>0</v>
      </c>
      <c r="BB178" s="5">
        <f t="shared" si="261"/>
        <v>0</v>
      </c>
      <c r="BC178" s="5">
        <f t="shared" si="262"/>
        <v>0</v>
      </c>
      <c r="BD178" s="5">
        <f t="shared" si="263"/>
        <v>0</v>
      </c>
      <c r="BE178" s="5">
        <f t="shared" si="264"/>
        <v>0</v>
      </c>
      <c r="BF178" s="5">
        <f t="shared" si="265"/>
        <v>0</v>
      </c>
      <c r="BG178" s="5">
        <f t="shared" si="266"/>
        <v>0</v>
      </c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91"/>
    </row>
    <row r="179" spans="2:79" hidden="1">
      <c r="B179" s="98"/>
      <c r="C179" s="272"/>
      <c r="D179" s="402"/>
      <c r="E179" s="1024"/>
      <c r="F179" s="1025"/>
      <c r="G179" s="1025"/>
      <c r="H179" s="1060"/>
      <c r="I179" s="355"/>
      <c r="J179" s="380">
        <v>0</v>
      </c>
      <c r="K179" s="380">
        <v>0</v>
      </c>
      <c r="L179" s="380">
        <v>0</v>
      </c>
      <c r="M179" s="380">
        <v>0</v>
      </c>
      <c r="N179" s="380">
        <f t="shared" ref="N179:U179" si="278">+M179</f>
        <v>0</v>
      </c>
      <c r="O179" s="380">
        <f t="shared" si="278"/>
        <v>0</v>
      </c>
      <c r="P179" s="380">
        <f t="shared" si="278"/>
        <v>0</v>
      </c>
      <c r="Q179" s="380">
        <f t="shared" si="278"/>
        <v>0</v>
      </c>
      <c r="R179" s="380">
        <f t="shared" si="278"/>
        <v>0</v>
      </c>
      <c r="S179" s="380">
        <f t="shared" si="278"/>
        <v>0</v>
      </c>
      <c r="T179" s="380">
        <f t="shared" si="278"/>
        <v>0</v>
      </c>
      <c r="U179" s="381">
        <f t="shared" si="278"/>
        <v>0</v>
      </c>
      <c r="V179" s="403"/>
      <c r="W179" s="91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104">
        <f t="shared" si="253"/>
        <v>0</v>
      </c>
      <c r="AU179" s="5">
        <f t="shared" si="254"/>
        <v>0</v>
      </c>
      <c r="AV179" s="5">
        <f t="shared" si="255"/>
        <v>0</v>
      </c>
      <c r="AW179" s="5">
        <f t="shared" si="256"/>
        <v>0</v>
      </c>
      <c r="AX179" s="5">
        <f t="shared" si="257"/>
        <v>0</v>
      </c>
      <c r="AY179" s="5">
        <f t="shared" si="258"/>
        <v>0</v>
      </c>
      <c r="AZ179" s="5">
        <f t="shared" si="259"/>
        <v>0</v>
      </c>
      <c r="BA179" s="5">
        <f t="shared" si="260"/>
        <v>0</v>
      </c>
      <c r="BB179" s="5">
        <f t="shared" si="261"/>
        <v>0</v>
      </c>
      <c r="BC179" s="5">
        <f t="shared" si="262"/>
        <v>0</v>
      </c>
      <c r="BD179" s="5">
        <f t="shared" si="263"/>
        <v>0</v>
      </c>
      <c r="BE179" s="5">
        <f t="shared" si="264"/>
        <v>0</v>
      </c>
      <c r="BF179" s="5">
        <f t="shared" si="265"/>
        <v>0</v>
      </c>
      <c r="BG179" s="5">
        <f t="shared" si="266"/>
        <v>0</v>
      </c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91"/>
    </row>
    <row r="180" spans="2:79" hidden="1">
      <c r="B180" s="98"/>
      <c r="C180" s="272"/>
      <c r="D180" s="402"/>
      <c r="E180" s="1024"/>
      <c r="F180" s="1025"/>
      <c r="G180" s="1025"/>
      <c r="H180" s="1060"/>
      <c r="I180" s="355"/>
      <c r="J180" s="380">
        <v>0</v>
      </c>
      <c r="K180" s="380">
        <v>0</v>
      </c>
      <c r="L180" s="380">
        <v>0</v>
      </c>
      <c r="M180" s="380">
        <v>0</v>
      </c>
      <c r="N180" s="380">
        <f t="shared" ref="N180:U180" si="279">+M180</f>
        <v>0</v>
      </c>
      <c r="O180" s="380">
        <f t="shared" si="279"/>
        <v>0</v>
      </c>
      <c r="P180" s="380">
        <f t="shared" si="279"/>
        <v>0</v>
      </c>
      <c r="Q180" s="380">
        <f t="shared" si="279"/>
        <v>0</v>
      </c>
      <c r="R180" s="380">
        <f t="shared" si="279"/>
        <v>0</v>
      </c>
      <c r="S180" s="380">
        <f t="shared" si="279"/>
        <v>0</v>
      </c>
      <c r="T180" s="380">
        <f t="shared" si="279"/>
        <v>0</v>
      </c>
      <c r="U180" s="381">
        <f t="shared" si="279"/>
        <v>0</v>
      </c>
      <c r="V180" s="403"/>
      <c r="W180" s="91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104">
        <f t="shared" si="253"/>
        <v>0</v>
      </c>
      <c r="AU180" s="5">
        <f t="shared" si="254"/>
        <v>0</v>
      </c>
      <c r="AV180" s="5">
        <f t="shared" si="255"/>
        <v>0</v>
      </c>
      <c r="AW180" s="5">
        <f t="shared" si="256"/>
        <v>0</v>
      </c>
      <c r="AX180" s="5">
        <f t="shared" si="257"/>
        <v>0</v>
      </c>
      <c r="AY180" s="5">
        <f t="shared" si="258"/>
        <v>0</v>
      </c>
      <c r="AZ180" s="5">
        <f t="shared" si="259"/>
        <v>0</v>
      </c>
      <c r="BA180" s="5">
        <f t="shared" si="260"/>
        <v>0</v>
      </c>
      <c r="BB180" s="5">
        <f t="shared" si="261"/>
        <v>0</v>
      </c>
      <c r="BC180" s="5">
        <f t="shared" si="262"/>
        <v>0</v>
      </c>
      <c r="BD180" s="5">
        <f t="shared" si="263"/>
        <v>0</v>
      </c>
      <c r="BE180" s="5">
        <f t="shared" si="264"/>
        <v>0</v>
      </c>
      <c r="BF180" s="5">
        <f t="shared" si="265"/>
        <v>0</v>
      </c>
      <c r="BG180" s="5">
        <f t="shared" si="266"/>
        <v>0</v>
      </c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91"/>
    </row>
    <row r="181" spans="2:79" hidden="1">
      <c r="B181" s="98"/>
      <c r="C181" s="272"/>
      <c r="D181" s="402"/>
      <c r="E181" s="1024"/>
      <c r="F181" s="1025"/>
      <c r="G181" s="1025"/>
      <c r="H181" s="1060"/>
      <c r="I181" s="355"/>
      <c r="J181" s="380">
        <v>0</v>
      </c>
      <c r="K181" s="380">
        <v>0</v>
      </c>
      <c r="L181" s="380">
        <v>0</v>
      </c>
      <c r="M181" s="380">
        <v>0</v>
      </c>
      <c r="N181" s="380">
        <f t="shared" ref="N181:U181" si="280">+M181</f>
        <v>0</v>
      </c>
      <c r="O181" s="380">
        <f t="shared" si="280"/>
        <v>0</v>
      </c>
      <c r="P181" s="380">
        <f t="shared" si="280"/>
        <v>0</v>
      </c>
      <c r="Q181" s="380">
        <f t="shared" si="280"/>
        <v>0</v>
      </c>
      <c r="R181" s="380">
        <f t="shared" si="280"/>
        <v>0</v>
      </c>
      <c r="S181" s="380">
        <f t="shared" si="280"/>
        <v>0</v>
      </c>
      <c r="T181" s="380">
        <f t="shared" si="280"/>
        <v>0</v>
      </c>
      <c r="U181" s="381">
        <f t="shared" si="280"/>
        <v>0</v>
      </c>
      <c r="V181" s="403"/>
      <c r="W181" s="91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104">
        <f t="shared" si="253"/>
        <v>0</v>
      </c>
      <c r="AU181" s="5">
        <f t="shared" si="254"/>
        <v>0</v>
      </c>
      <c r="AV181" s="5">
        <f t="shared" si="255"/>
        <v>0</v>
      </c>
      <c r="AW181" s="5">
        <f t="shared" si="256"/>
        <v>0</v>
      </c>
      <c r="AX181" s="5">
        <f t="shared" si="257"/>
        <v>0</v>
      </c>
      <c r="AY181" s="5">
        <f t="shared" si="258"/>
        <v>0</v>
      </c>
      <c r="AZ181" s="5">
        <f t="shared" si="259"/>
        <v>0</v>
      </c>
      <c r="BA181" s="5">
        <f t="shared" si="260"/>
        <v>0</v>
      </c>
      <c r="BB181" s="5">
        <f t="shared" si="261"/>
        <v>0</v>
      </c>
      <c r="BC181" s="5">
        <f t="shared" si="262"/>
        <v>0</v>
      </c>
      <c r="BD181" s="5">
        <f t="shared" si="263"/>
        <v>0</v>
      </c>
      <c r="BE181" s="5">
        <f t="shared" si="264"/>
        <v>0</v>
      </c>
      <c r="BF181" s="5">
        <f t="shared" si="265"/>
        <v>0</v>
      </c>
      <c r="BG181" s="5">
        <f t="shared" si="266"/>
        <v>0</v>
      </c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91"/>
    </row>
    <row r="182" spans="2:79" hidden="1">
      <c r="B182" s="98"/>
      <c r="C182" s="272"/>
      <c r="D182" s="402"/>
      <c r="E182" s="1020"/>
      <c r="F182" s="1021"/>
      <c r="G182" s="1021"/>
      <c r="H182" s="1061"/>
      <c r="I182" s="359"/>
      <c r="J182" s="382">
        <v>0</v>
      </c>
      <c r="K182" s="382">
        <v>0</v>
      </c>
      <c r="L182" s="382">
        <v>0</v>
      </c>
      <c r="M182" s="382">
        <v>0</v>
      </c>
      <c r="N182" s="382">
        <f t="shared" ref="N182:U182" si="281">+M182</f>
        <v>0</v>
      </c>
      <c r="O182" s="382">
        <f t="shared" si="281"/>
        <v>0</v>
      </c>
      <c r="P182" s="382">
        <f t="shared" si="281"/>
        <v>0</v>
      </c>
      <c r="Q182" s="382">
        <f t="shared" si="281"/>
        <v>0</v>
      </c>
      <c r="R182" s="382">
        <f t="shared" si="281"/>
        <v>0</v>
      </c>
      <c r="S182" s="382">
        <f t="shared" si="281"/>
        <v>0</v>
      </c>
      <c r="T182" s="382">
        <f t="shared" si="281"/>
        <v>0</v>
      </c>
      <c r="U182" s="383">
        <f t="shared" si="281"/>
        <v>0</v>
      </c>
      <c r="V182" s="403"/>
      <c r="W182" s="91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104">
        <f t="shared" si="253"/>
        <v>0</v>
      </c>
      <c r="AU182" s="5">
        <f t="shared" si="254"/>
        <v>0</v>
      </c>
      <c r="AV182" s="5">
        <f t="shared" si="255"/>
        <v>0</v>
      </c>
      <c r="AW182" s="5">
        <f t="shared" si="256"/>
        <v>0</v>
      </c>
      <c r="AX182" s="5">
        <f t="shared" si="257"/>
        <v>0</v>
      </c>
      <c r="AY182" s="5">
        <f t="shared" si="258"/>
        <v>0</v>
      </c>
      <c r="AZ182" s="5">
        <f t="shared" si="259"/>
        <v>0</v>
      </c>
      <c r="BA182" s="5">
        <f t="shared" si="260"/>
        <v>0</v>
      </c>
      <c r="BB182" s="5">
        <f t="shared" si="261"/>
        <v>0</v>
      </c>
      <c r="BC182" s="5">
        <f t="shared" si="262"/>
        <v>0</v>
      </c>
      <c r="BD182" s="5">
        <f t="shared" si="263"/>
        <v>0</v>
      </c>
      <c r="BE182" s="5">
        <f t="shared" si="264"/>
        <v>0</v>
      </c>
      <c r="BF182" s="5">
        <f t="shared" si="265"/>
        <v>0</v>
      </c>
      <c r="BG182" s="5">
        <f t="shared" si="266"/>
        <v>0</v>
      </c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91"/>
    </row>
    <row r="183" spans="2:79">
      <c r="B183" s="98"/>
      <c r="C183" s="272"/>
      <c r="D183" s="404"/>
      <c r="E183" s="870"/>
      <c r="F183" s="366"/>
      <c r="G183" s="366"/>
      <c r="H183" s="366"/>
      <c r="I183" s="367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405"/>
      <c r="W183" s="91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91"/>
    </row>
    <row r="184" spans="2:79">
      <c r="B184" s="98"/>
      <c r="C184" s="272"/>
      <c r="D184" s="421" t="s">
        <v>159</v>
      </c>
      <c r="E184" s="1047" t="s">
        <v>161</v>
      </c>
      <c r="F184" s="1048"/>
      <c r="G184" s="1048"/>
      <c r="H184" s="1048"/>
      <c r="I184" s="1049"/>
      <c r="J184" s="372" t="str">
        <f t="shared" ref="J184:U184" si="282">J157</f>
        <v>Enero</v>
      </c>
      <c r="K184" s="373" t="str">
        <f t="shared" si="282"/>
        <v>Febrero</v>
      </c>
      <c r="L184" s="373" t="str">
        <f t="shared" si="282"/>
        <v>Marzo</v>
      </c>
      <c r="M184" s="373" t="str">
        <f t="shared" si="282"/>
        <v>Abril</v>
      </c>
      <c r="N184" s="373" t="str">
        <f t="shared" si="282"/>
        <v>Mayo</v>
      </c>
      <c r="O184" s="373" t="str">
        <f t="shared" si="282"/>
        <v>Junio</v>
      </c>
      <c r="P184" s="373" t="str">
        <f t="shared" si="282"/>
        <v>Julio</v>
      </c>
      <c r="Q184" s="373" t="str">
        <f t="shared" si="282"/>
        <v>Agosto</v>
      </c>
      <c r="R184" s="373" t="str">
        <f t="shared" si="282"/>
        <v>Septiembre</v>
      </c>
      <c r="S184" s="373" t="str">
        <f t="shared" si="282"/>
        <v>Octubre</v>
      </c>
      <c r="T184" s="373" t="str">
        <f t="shared" si="282"/>
        <v>Noviembre</v>
      </c>
      <c r="U184" s="374" t="str">
        <f t="shared" si="282"/>
        <v>Diciembre</v>
      </c>
      <c r="V184" s="403"/>
      <c r="W184" s="91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472" t="str">
        <f>+E184</f>
        <v>Personal de Marketing y Ventas</v>
      </c>
      <c r="AU184" s="5"/>
      <c r="AV184" s="5">
        <f>+AV186+AV193</f>
        <v>0</v>
      </c>
      <c r="AW184" s="5">
        <f t="shared" ref="AW184:BG184" si="283">+AW186+AW193</f>
        <v>0</v>
      </c>
      <c r="AX184" s="5">
        <f t="shared" si="283"/>
        <v>0</v>
      </c>
      <c r="AY184" s="5">
        <f t="shared" si="283"/>
        <v>0</v>
      </c>
      <c r="AZ184" s="5">
        <f t="shared" si="283"/>
        <v>0</v>
      </c>
      <c r="BA184" s="5">
        <f t="shared" si="283"/>
        <v>0</v>
      </c>
      <c r="BB184" s="5">
        <f t="shared" si="283"/>
        <v>0</v>
      </c>
      <c r="BC184" s="5">
        <f t="shared" si="283"/>
        <v>0</v>
      </c>
      <c r="BD184" s="5">
        <f t="shared" si="283"/>
        <v>0</v>
      </c>
      <c r="BE184" s="5">
        <f t="shared" si="283"/>
        <v>0</v>
      </c>
      <c r="BF184" s="5">
        <f t="shared" si="283"/>
        <v>0</v>
      </c>
      <c r="BG184" s="5">
        <f t="shared" si="283"/>
        <v>0</v>
      </c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91"/>
    </row>
    <row r="185" spans="2:79" hidden="1">
      <c r="B185" s="98"/>
      <c r="C185" s="272"/>
      <c r="D185" s="418"/>
      <c r="E185" s="384"/>
      <c r="F185" s="188"/>
      <c r="G185" s="188"/>
      <c r="H185" s="188"/>
      <c r="I185" s="188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6"/>
      <c r="V185" s="403"/>
      <c r="W185" s="91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 t="str">
        <f t="shared" ref="AV185:BG185" si="284">+J184</f>
        <v>Enero</v>
      </c>
      <c r="AW185" s="5" t="str">
        <f t="shared" si="284"/>
        <v>Febrero</v>
      </c>
      <c r="AX185" s="5" t="str">
        <f t="shared" si="284"/>
        <v>Marzo</v>
      </c>
      <c r="AY185" s="5" t="str">
        <f t="shared" si="284"/>
        <v>Abril</v>
      </c>
      <c r="AZ185" s="5" t="str">
        <f t="shared" si="284"/>
        <v>Mayo</v>
      </c>
      <c r="BA185" s="5" t="str">
        <f t="shared" si="284"/>
        <v>Junio</v>
      </c>
      <c r="BB185" s="5" t="str">
        <f t="shared" si="284"/>
        <v>Julio</v>
      </c>
      <c r="BC185" s="5" t="str">
        <f t="shared" si="284"/>
        <v>Agosto</v>
      </c>
      <c r="BD185" s="5" t="str">
        <f t="shared" si="284"/>
        <v>Septiembre</v>
      </c>
      <c r="BE185" s="5" t="str">
        <f t="shared" si="284"/>
        <v>Octubre</v>
      </c>
      <c r="BF185" s="5" t="str">
        <f t="shared" si="284"/>
        <v>Noviembre</v>
      </c>
      <c r="BG185" s="5" t="str">
        <f t="shared" si="284"/>
        <v>Diciembre</v>
      </c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91"/>
    </row>
    <row r="186" spans="2:79">
      <c r="B186" s="98"/>
      <c r="C186" s="272"/>
      <c r="D186" s="402"/>
      <c r="E186" s="1050" t="s">
        <v>147</v>
      </c>
      <c r="F186" s="1051"/>
      <c r="G186" s="1051"/>
      <c r="H186" s="1056"/>
      <c r="I186" s="377" t="s">
        <v>146</v>
      </c>
      <c r="J186" s="378">
        <f>SUM(J187:J191)</f>
        <v>0</v>
      </c>
      <c r="K186" s="378">
        <f t="shared" ref="K186:U186" si="285">SUM(K187:K191)</f>
        <v>0</v>
      </c>
      <c r="L186" s="378">
        <f t="shared" si="285"/>
        <v>0</v>
      </c>
      <c r="M186" s="378">
        <f t="shared" si="285"/>
        <v>0</v>
      </c>
      <c r="N186" s="378">
        <f t="shared" si="285"/>
        <v>0</v>
      </c>
      <c r="O186" s="378">
        <f t="shared" si="285"/>
        <v>0</v>
      </c>
      <c r="P186" s="378">
        <f t="shared" si="285"/>
        <v>0</v>
      </c>
      <c r="Q186" s="378">
        <f t="shared" si="285"/>
        <v>0</v>
      </c>
      <c r="R186" s="378">
        <f t="shared" si="285"/>
        <v>0</v>
      </c>
      <c r="S186" s="378">
        <f t="shared" si="285"/>
        <v>0</v>
      </c>
      <c r="T186" s="378">
        <f t="shared" si="285"/>
        <v>0</v>
      </c>
      <c r="U186" s="379">
        <f t="shared" si="285"/>
        <v>0</v>
      </c>
      <c r="V186" s="403"/>
      <c r="W186" s="91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104" t="str">
        <f t="shared" ref="AT186:AT191" si="286">+E186</f>
        <v>Dirección</v>
      </c>
      <c r="AU186" s="5">
        <f t="shared" ref="AU186:AU191" si="287">SUM(AV186:BG186)</f>
        <v>0</v>
      </c>
      <c r="AV186" s="5">
        <f t="shared" ref="AV186:BG186" si="288">SUM(AV187:AV191)</f>
        <v>0</v>
      </c>
      <c r="AW186" s="5">
        <f t="shared" si="288"/>
        <v>0</v>
      </c>
      <c r="AX186" s="5">
        <f t="shared" si="288"/>
        <v>0</v>
      </c>
      <c r="AY186" s="5">
        <f t="shared" si="288"/>
        <v>0</v>
      </c>
      <c r="AZ186" s="5">
        <f t="shared" si="288"/>
        <v>0</v>
      </c>
      <c r="BA186" s="5">
        <f t="shared" si="288"/>
        <v>0</v>
      </c>
      <c r="BB186" s="5">
        <f t="shared" si="288"/>
        <v>0</v>
      </c>
      <c r="BC186" s="5">
        <f t="shared" si="288"/>
        <v>0</v>
      </c>
      <c r="BD186" s="5">
        <f t="shared" si="288"/>
        <v>0</v>
      </c>
      <c r="BE186" s="5">
        <f t="shared" si="288"/>
        <v>0</v>
      </c>
      <c r="BF186" s="5">
        <f t="shared" si="288"/>
        <v>0</v>
      </c>
      <c r="BG186" s="5">
        <f t="shared" si="288"/>
        <v>0</v>
      </c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91"/>
    </row>
    <row r="187" spans="2:79">
      <c r="B187" s="98"/>
      <c r="C187" s="272"/>
      <c r="D187" s="402"/>
      <c r="E187" s="1024" t="s">
        <v>162</v>
      </c>
      <c r="F187" s="1025"/>
      <c r="G187" s="1025"/>
      <c r="H187" s="1057"/>
      <c r="I187" s="355">
        <v>0.1</v>
      </c>
      <c r="J187" s="380"/>
      <c r="K187" s="380">
        <f t="shared" ref="K187:U187" si="289">+J187</f>
        <v>0</v>
      </c>
      <c r="L187" s="380">
        <f t="shared" si="289"/>
        <v>0</v>
      </c>
      <c r="M187" s="380">
        <f t="shared" si="289"/>
        <v>0</v>
      </c>
      <c r="N187" s="380">
        <f t="shared" si="289"/>
        <v>0</v>
      </c>
      <c r="O187" s="380">
        <f t="shared" si="289"/>
        <v>0</v>
      </c>
      <c r="P187" s="380">
        <f t="shared" si="289"/>
        <v>0</v>
      </c>
      <c r="Q187" s="380">
        <f t="shared" si="289"/>
        <v>0</v>
      </c>
      <c r="R187" s="380">
        <f t="shared" si="289"/>
        <v>0</v>
      </c>
      <c r="S187" s="380">
        <f t="shared" si="289"/>
        <v>0</v>
      </c>
      <c r="T187" s="380">
        <f t="shared" si="289"/>
        <v>0</v>
      </c>
      <c r="U187" s="381">
        <f t="shared" si="289"/>
        <v>0</v>
      </c>
      <c r="V187" s="403"/>
      <c r="W187" s="91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104" t="str">
        <f t="shared" si="286"/>
        <v>Director Marketing</v>
      </c>
      <c r="AU187" s="5">
        <f t="shared" si="287"/>
        <v>0</v>
      </c>
      <c r="AV187" s="5">
        <f t="shared" ref="AV187:BG191" si="290">+J187+(J187*$I187)</f>
        <v>0</v>
      </c>
      <c r="AW187" s="5">
        <f t="shared" si="290"/>
        <v>0</v>
      </c>
      <c r="AX187" s="5">
        <f t="shared" si="290"/>
        <v>0</v>
      </c>
      <c r="AY187" s="5">
        <f t="shared" si="290"/>
        <v>0</v>
      </c>
      <c r="AZ187" s="5">
        <f t="shared" si="290"/>
        <v>0</v>
      </c>
      <c r="BA187" s="5">
        <f t="shared" si="290"/>
        <v>0</v>
      </c>
      <c r="BB187" s="5">
        <f t="shared" si="290"/>
        <v>0</v>
      </c>
      <c r="BC187" s="5">
        <f t="shared" si="290"/>
        <v>0</v>
      </c>
      <c r="BD187" s="5">
        <f t="shared" si="290"/>
        <v>0</v>
      </c>
      <c r="BE187" s="5">
        <f t="shared" si="290"/>
        <v>0</v>
      </c>
      <c r="BF187" s="5">
        <f t="shared" si="290"/>
        <v>0</v>
      </c>
      <c r="BG187" s="5">
        <f t="shared" si="290"/>
        <v>0</v>
      </c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91"/>
    </row>
    <row r="188" spans="2:79">
      <c r="B188" s="98"/>
      <c r="C188" s="272"/>
      <c r="D188" s="402"/>
      <c r="E188" s="1024" t="s">
        <v>163</v>
      </c>
      <c r="F188" s="1025"/>
      <c r="G188" s="1025"/>
      <c r="H188" s="1057"/>
      <c r="I188" s="355"/>
      <c r="J188" s="380"/>
      <c r="K188" s="380">
        <f t="shared" ref="K188:U188" si="291">+J188</f>
        <v>0</v>
      </c>
      <c r="L188" s="380">
        <f t="shared" si="291"/>
        <v>0</v>
      </c>
      <c r="M188" s="380">
        <f t="shared" si="291"/>
        <v>0</v>
      </c>
      <c r="N188" s="380">
        <f t="shared" si="291"/>
        <v>0</v>
      </c>
      <c r="O188" s="380">
        <f t="shared" si="291"/>
        <v>0</v>
      </c>
      <c r="P188" s="380">
        <f t="shared" si="291"/>
        <v>0</v>
      </c>
      <c r="Q188" s="380">
        <f t="shared" si="291"/>
        <v>0</v>
      </c>
      <c r="R188" s="380">
        <f t="shared" si="291"/>
        <v>0</v>
      </c>
      <c r="S188" s="380">
        <f t="shared" si="291"/>
        <v>0</v>
      </c>
      <c r="T188" s="380">
        <f t="shared" si="291"/>
        <v>0</v>
      </c>
      <c r="U188" s="381">
        <f t="shared" si="291"/>
        <v>0</v>
      </c>
      <c r="V188" s="403"/>
      <c r="W188" s="91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104" t="str">
        <f t="shared" si="286"/>
        <v>Jefe de Ventas</v>
      </c>
      <c r="AU188" s="5">
        <f t="shared" si="287"/>
        <v>0</v>
      </c>
      <c r="AV188" s="5">
        <f t="shared" si="290"/>
        <v>0</v>
      </c>
      <c r="AW188" s="5">
        <f t="shared" si="290"/>
        <v>0</v>
      </c>
      <c r="AX188" s="5">
        <f t="shared" si="290"/>
        <v>0</v>
      </c>
      <c r="AY188" s="5">
        <f t="shared" si="290"/>
        <v>0</v>
      </c>
      <c r="AZ188" s="5">
        <f t="shared" si="290"/>
        <v>0</v>
      </c>
      <c r="BA188" s="5">
        <f t="shared" si="290"/>
        <v>0</v>
      </c>
      <c r="BB188" s="5">
        <f t="shared" si="290"/>
        <v>0</v>
      </c>
      <c r="BC188" s="5">
        <f t="shared" si="290"/>
        <v>0</v>
      </c>
      <c r="BD188" s="5">
        <f t="shared" si="290"/>
        <v>0</v>
      </c>
      <c r="BE188" s="5">
        <f t="shared" si="290"/>
        <v>0</v>
      </c>
      <c r="BF188" s="5">
        <f t="shared" si="290"/>
        <v>0</v>
      </c>
      <c r="BG188" s="5">
        <f t="shared" si="290"/>
        <v>0</v>
      </c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91"/>
    </row>
    <row r="189" spans="2:79" hidden="1">
      <c r="B189" s="98"/>
      <c r="C189" s="272"/>
      <c r="D189" s="402"/>
      <c r="E189" s="1024"/>
      <c r="F189" s="1025"/>
      <c r="G189" s="1025"/>
      <c r="H189" s="1057"/>
      <c r="I189" s="355"/>
      <c r="J189" s="380"/>
      <c r="K189" s="380">
        <f t="shared" ref="K189:U189" si="292">+J189</f>
        <v>0</v>
      </c>
      <c r="L189" s="380">
        <f t="shared" si="292"/>
        <v>0</v>
      </c>
      <c r="M189" s="380">
        <f t="shared" si="292"/>
        <v>0</v>
      </c>
      <c r="N189" s="380">
        <f t="shared" si="292"/>
        <v>0</v>
      </c>
      <c r="O189" s="380">
        <f t="shared" si="292"/>
        <v>0</v>
      </c>
      <c r="P189" s="380">
        <f t="shared" si="292"/>
        <v>0</v>
      </c>
      <c r="Q189" s="380">
        <f t="shared" si="292"/>
        <v>0</v>
      </c>
      <c r="R189" s="380">
        <f t="shared" si="292"/>
        <v>0</v>
      </c>
      <c r="S189" s="380">
        <f t="shared" si="292"/>
        <v>0</v>
      </c>
      <c r="T189" s="380">
        <f t="shared" si="292"/>
        <v>0</v>
      </c>
      <c r="U189" s="381">
        <f t="shared" si="292"/>
        <v>0</v>
      </c>
      <c r="V189" s="403"/>
      <c r="W189" s="91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104">
        <f t="shared" si="286"/>
        <v>0</v>
      </c>
      <c r="AU189" s="5">
        <f t="shared" si="287"/>
        <v>0</v>
      </c>
      <c r="AV189" s="5">
        <f t="shared" si="290"/>
        <v>0</v>
      </c>
      <c r="AW189" s="5">
        <f t="shared" si="290"/>
        <v>0</v>
      </c>
      <c r="AX189" s="5">
        <f t="shared" si="290"/>
        <v>0</v>
      </c>
      <c r="AY189" s="5">
        <f t="shared" si="290"/>
        <v>0</v>
      </c>
      <c r="AZ189" s="5">
        <f t="shared" si="290"/>
        <v>0</v>
      </c>
      <c r="BA189" s="5">
        <f t="shared" si="290"/>
        <v>0</v>
      </c>
      <c r="BB189" s="5">
        <f t="shared" si="290"/>
        <v>0</v>
      </c>
      <c r="BC189" s="5">
        <f t="shared" si="290"/>
        <v>0</v>
      </c>
      <c r="BD189" s="5">
        <f t="shared" si="290"/>
        <v>0</v>
      </c>
      <c r="BE189" s="5">
        <f t="shared" si="290"/>
        <v>0</v>
      </c>
      <c r="BF189" s="5">
        <f t="shared" si="290"/>
        <v>0</v>
      </c>
      <c r="BG189" s="5">
        <f t="shared" si="290"/>
        <v>0</v>
      </c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91"/>
    </row>
    <row r="190" spans="2:79" hidden="1">
      <c r="B190" s="98"/>
      <c r="C190" s="272"/>
      <c r="D190" s="402"/>
      <c r="E190" s="1024"/>
      <c r="F190" s="1025"/>
      <c r="G190" s="1025"/>
      <c r="H190" s="1057"/>
      <c r="I190" s="355"/>
      <c r="J190" s="380"/>
      <c r="K190" s="380">
        <f t="shared" ref="K190:U190" si="293">+J190</f>
        <v>0</v>
      </c>
      <c r="L190" s="380">
        <f t="shared" si="293"/>
        <v>0</v>
      </c>
      <c r="M190" s="380">
        <f t="shared" si="293"/>
        <v>0</v>
      </c>
      <c r="N190" s="380">
        <f t="shared" si="293"/>
        <v>0</v>
      </c>
      <c r="O190" s="380">
        <f t="shared" si="293"/>
        <v>0</v>
      </c>
      <c r="P190" s="380">
        <f t="shared" si="293"/>
        <v>0</v>
      </c>
      <c r="Q190" s="380">
        <f t="shared" si="293"/>
        <v>0</v>
      </c>
      <c r="R190" s="380">
        <f t="shared" si="293"/>
        <v>0</v>
      </c>
      <c r="S190" s="380">
        <f t="shared" si="293"/>
        <v>0</v>
      </c>
      <c r="T190" s="380">
        <f t="shared" si="293"/>
        <v>0</v>
      </c>
      <c r="U190" s="381">
        <f t="shared" si="293"/>
        <v>0</v>
      </c>
      <c r="V190" s="403"/>
      <c r="W190" s="91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104">
        <f t="shared" si="286"/>
        <v>0</v>
      </c>
      <c r="AU190" s="5">
        <f t="shared" si="287"/>
        <v>0</v>
      </c>
      <c r="AV190" s="5">
        <f t="shared" si="290"/>
        <v>0</v>
      </c>
      <c r="AW190" s="5">
        <f t="shared" si="290"/>
        <v>0</v>
      </c>
      <c r="AX190" s="5">
        <f t="shared" si="290"/>
        <v>0</v>
      </c>
      <c r="AY190" s="5">
        <f t="shared" si="290"/>
        <v>0</v>
      </c>
      <c r="AZ190" s="5">
        <f t="shared" si="290"/>
        <v>0</v>
      </c>
      <c r="BA190" s="5">
        <f t="shared" si="290"/>
        <v>0</v>
      </c>
      <c r="BB190" s="5">
        <f t="shared" si="290"/>
        <v>0</v>
      </c>
      <c r="BC190" s="5">
        <f t="shared" si="290"/>
        <v>0</v>
      </c>
      <c r="BD190" s="5">
        <f t="shared" si="290"/>
        <v>0</v>
      </c>
      <c r="BE190" s="5">
        <f t="shared" si="290"/>
        <v>0</v>
      </c>
      <c r="BF190" s="5">
        <f t="shared" si="290"/>
        <v>0</v>
      </c>
      <c r="BG190" s="5">
        <f t="shared" si="290"/>
        <v>0</v>
      </c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91"/>
    </row>
    <row r="191" spans="2:79" hidden="1">
      <c r="B191" s="98"/>
      <c r="C191" s="272"/>
      <c r="D191" s="402"/>
      <c r="E191" s="1020"/>
      <c r="F191" s="1021"/>
      <c r="G191" s="1021"/>
      <c r="H191" s="1058"/>
      <c r="I191" s="359"/>
      <c r="J191" s="382"/>
      <c r="K191" s="382">
        <f t="shared" ref="K191:U191" si="294">+J191</f>
        <v>0</v>
      </c>
      <c r="L191" s="382">
        <f t="shared" si="294"/>
        <v>0</v>
      </c>
      <c r="M191" s="382">
        <f t="shared" si="294"/>
        <v>0</v>
      </c>
      <c r="N191" s="382">
        <f t="shared" si="294"/>
        <v>0</v>
      </c>
      <c r="O191" s="382">
        <f t="shared" si="294"/>
        <v>0</v>
      </c>
      <c r="P191" s="382">
        <f t="shared" si="294"/>
        <v>0</v>
      </c>
      <c r="Q191" s="382">
        <f t="shared" si="294"/>
        <v>0</v>
      </c>
      <c r="R191" s="382">
        <f t="shared" si="294"/>
        <v>0</v>
      </c>
      <c r="S191" s="382">
        <f t="shared" si="294"/>
        <v>0</v>
      </c>
      <c r="T191" s="382">
        <f t="shared" si="294"/>
        <v>0</v>
      </c>
      <c r="U191" s="383">
        <f t="shared" si="294"/>
        <v>0</v>
      </c>
      <c r="V191" s="403"/>
      <c r="W191" s="91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104">
        <f t="shared" si="286"/>
        <v>0</v>
      </c>
      <c r="AU191" s="5">
        <f t="shared" si="287"/>
        <v>0</v>
      </c>
      <c r="AV191" s="5">
        <f t="shared" si="290"/>
        <v>0</v>
      </c>
      <c r="AW191" s="5">
        <f t="shared" si="290"/>
        <v>0</v>
      </c>
      <c r="AX191" s="5">
        <f t="shared" si="290"/>
        <v>0</v>
      </c>
      <c r="AY191" s="5">
        <f t="shared" si="290"/>
        <v>0</v>
      </c>
      <c r="AZ191" s="5">
        <f t="shared" si="290"/>
        <v>0</v>
      </c>
      <c r="BA191" s="5">
        <f t="shared" si="290"/>
        <v>0</v>
      </c>
      <c r="BB191" s="5">
        <f t="shared" si="290"/>
        <v>0</v>
      </c>
      <c r="BC191" s="5">
        <f t="shared" si="290"/>
        <v>0</v>
      </c>
      <c r="BD191" s="5">
        <f t="shared" si="290"/>
        <v>0</v>
      </c>
      <c r="BE191" s="5">
        <f t="shared" si="290"/>
        <v>0</v>
      </c>
      <c r="BF191" s="5">
        <f t="shared" si="290"/>
        <v>0</v>
      </c>
      <c r="BG191" s="5">
        <f t="shared" si="290"/>
        <v>0</v>
      </c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91"/>
    </row>
    <row r="192" spans="2:79" hidden="1">
      <c r="B192" s="98"/>
      <c r="C192" s="272"/>
      <c r="D192" s="402"/>
      <c r="E192" s="384"/>
      <c r="F192" s="188"/>
      <c r="G192" s="188"/>
      <c r="H192" s="188"/>
      <c r="I192" s="188"/>
      <c r="J192" s="385"/>
      <c r="K192" s="385"/>
      <c r="L192" s="385"/>
      <c r="M192" s="385"/>
      <c r="N192" s="385"/>
      <c r="O192" s="385"/>
      <c r="P192" s="385"/>
      <c r="Q192" s="385"/>
      <c r="R192" s="385"/>
      <c r="S192" s="385"/>
      <c r="T192" s="385"/>
      <c r="U192" s="386"/>
      <c r="V192" s="403"/>
      <c r="W192" s="91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91"/>
    </row>
    <row r="193" spans="2:79">
      <c r="B193" s="98"/>
      <c r="C193" s="272"/>
      <c r="D193" s="402"/>
      <c r="E193" s="1050" t="s">
        <v>158</v>
      </c>
      <c r="F193" s="1051"/>
      <c r="G193" s="1051"/>
      <c r="H193" s="1059"/>
      <c r="I193" s="377" t="s">
        <v>146</v>
      </c>
      <c r="J193" s="378">
        <f>SUM(J194:J209)</f>
        <v>0</v>
      </c>
      <c r="K193" s="378">
        <f t="shared" ref="K193:U193" si="295">SUM(K194:K209)</f>
        <v>0</v>
      </c>
      <c r="L193" s="378">
        <f t="shared" si="295"/>
        <v>0</v>
      </c>
      <c r="M193" s="378">
        <f t="shared" si="295"/>
        <v>0</v>
      </c>
      <c r="N193" s="378">
        <f t="shared" si="295"/>
        <v>0</v>
      </c>
      <c r="O193" s="378">
        <f t="shared" si="295"/>
        <v>0</v>
      </c>
      <c r="P193" s="378">
        <f t="shared" si="295"/>
        <v>0</v>
      </c>
      <c r="Q193" s="378">
        <f t="shared" si="295"/>
        <v>0</v>
      </c>
      <c r="R193" s="378">
        <f t="shared" si="295"/>
        <v>0</v>
      </c>
      <c r="S193" s="378">
        <f t="shared" si="295"/>
        <v>0</v>
      </c>
      <c r="T193" s="378">
        <f t="shared" si="295"/>
        <v>0</v>
      </c>
      <c r="U193" s="379">
        <f t="shared" si="295"/>
        <v>0</v>
      </c>
      <c r="V193" s="403"/>
      <c r="W193" s="91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104" t="str">
        <f>+E193</f>
        <v>Otro personal</v>
      </c>
      <c r="AU193" s="5">
        <f>SUM(AV193:BG193)</f>
        <v>0</v>
      </c>
      <c r="AV193" s="5">
        <f t="shared" ref="AV193:BG193" si="296">SUM(AV194:AV209)</f>
        <v>0</v>
      </c>
      <c r="AW193" s="5">
        <f t="shared" si="296"/>
        <v>0</v>
      </c>
      <c r="AX193" s="5">
        <f t="shared" si="296"/>
        <v>0</v>
      </c>
      <c r="AY193" s="5">
        <f t="shared" si="296"/>
        <v>0</v>
      </c>
      <c r="AZ193" s="5">
        <f t="shared" si="296"/>
        <v>0</v>
      </c>
      <c r="BA193" s="5">
        <f t="shared" si="296"/>
        <v>0</v>
      </c>
      <c r="BB193" s="5">
        <f t="shared" si="296"/>
        <v>0</v>
      </c>
      <c r="BC193" s="5">
        <f t="shared" si="296"/>
        <v>0</v>
      </c>
      <c r="BD193" s="5">
        <f t="shared" si="296"/>
        <v>0</v>
      </c>
      <c r="BE193" s="5">
        <f t="shared" si="296"/>
        <v>0</v>
      </c>
      <c r="BF193" s="5">
        <f t="shared" si="296"/>
        <v>0</v>
      </c>
      <c r="BG193" s="5">
        <f t="shared" si="296"/>
        <v>0</v>
      </c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91"/>
    </row>
    <row r="194" spans="2:79">
      <c r="B194" s="98"/>
      <c r="C194" s="272"/>
      <c r="D194" s="402"/>
      <c r="E194" s="1024" t="s">
        <v>144</v>
      </c>
      <c r="F194" s="1025"/>
      <c r="G194" s="1025"/>
      <c r="H194" s="1060"/>
      <c r="I194" s="355">
        <v>0</v>
      </c>
      <c r="J194" s="380">
        <v>0</v>
      </c>
      <c r="K194" s="380">
        <v>0</v>
      </c>
      <c r="L194" s="380">
        <v>0</v>
      </c>
      <c r="M194" s="380">
        <v>0</v>
      </c>
      <c r="N194" s="380">
        <f t="shared" ref="N194:U194" si="297">+M194</f>
        <v>0</v>
      </c>
      <c r="O194" s="380">
        <f t="shared" si="297"/>
        <v>0</v>
      </c>
      <c r="P194" s="380">
        <f t="shared" si="297"/>
        <v>0</v>
      </c>
      <c r="Q194" s="380">
        <f t="shared" si="297"/>
        <v>0</v>
      </c>
      <c r="R194" s="380">
        <f t="shared" si="297"/>
        <v>0</v>
      </c>
      <c r="S194" s="380">
        <f t="shared" si="297"/>
        <v>0</v>
      </c>
      <c r="T194" s="380">
        <f t="shared" si="297"/>
        <v>0</v>
      </c>
      <c r="U194" s="381">
        <f t="shared" si="297"/>
        <v>0</v>
      </c>
      <c r="V194" s="403"/>
      <c r="W194" s="91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104" t="str">
        <f t="shared" ref="AT194:AT209" si="298">+E194</f>
        <v>Empleo o puesto de trabajo</v>
      </c>
      <c r="AU194" s="5">
        <f t="shared" ref="AU194:AU209" si="299">SUM(AV194:BG194)</f>
        <v>0</v>
      </c>
      <c r="AV194" s="5">
        <f t="shared" ref="AV194:AV209" si="300">+J194+(J194*$I194)</f>
        <v>0</v>
      </c>
      <c r="AW194" s="5">
        <f t="shared" ref="AW194:AW209" si="301">+K194+(K194*$I194)</f>
        <v>0</v>
      </c>
      <c r="AX194" s="5">
        <f t="shared" ref="AX194:AX209" si="302">+L194+(L194*$I194)</f>
        <v>0</v>
      </c>
      <c r="AY194" s="5">
        <f t="shared" ref="AY194:AY209" si="303">+M194+(M194*$I194)</f>
        <v>0</v>
      </c>
      <c r="AZ194" s="5">
        <f t="shared" ref="AZ194:AZ209" si="304">+N194+(N194*$I194)</f>
        <v>0</v>
      </c>
      <c r="BA194" s="5">
        <f t="shared" ref="BA194:BA209" si="305">+O194+(O194*$I194)</f>
        <v>0</v>
      </c>
      <c r="BB194" s="5">
        <f t="shared" ref="BB194:BB209" si="306">+P194+(P194*$I194)</f>
        <v>0</v>
      </c>
      <c r="BC194" s="5">
        <f t="shared" ref="BC194:BC209" si="307">+Q194+(Q194*$I194)</f>
        <v>0</v>
      </c>
      <c r="BD194" s="5">
        <f t="shared" ref="BD194:BD209" si="308">+R194+(R194*$I194)</f>
        <v>0</v>
      </c>
      <c r="BE194" s="5">
        <f t="shared" ref="BE194:BE209" si="309">+S194+(S194*$I194)</f>
        <v>0</v>
      </c>
      <c r="BF194" s="5">
        <f t="shared" ref="BF194:BF209" si="310">+T194+(T194*$I194)</f>
        <v>0</v>
      </c>
      <c r="BG194" s="5">
        <f t="shared" ref="BG194:BG209" si="311">+U194+(U194*$I194)</f>
        <v>0</v>
      </c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91"/>
    </row>
    <row r="195" spans="2:79">
      <c r="B195" s="98"/>
      <c r="C195" s="272"/>
      <c r="D195" s="402"/>
      <c r="E195" s="1024" t="s">
        <v>144</v>
      </c>
      <c r="F195" s="1025"/>
      <c r="G195" s="1025"/>
      <c r="H195" s="1060"/>
      <c r="I195" s="355">
        <v>0</v>
      </c>
      <c r="J195" s="380">
        <v>0</v>
      </c>
      <c r="K195" s="380">
        <v>0</v>
      </c>
      <c r="L195" s="380">
        <v>0</v>
      </c>
      <c r="M195" s="380">
        <v>0</v>
      </c>
      <c r="N195" s="380">
        <f t="shared" ref="N195:U195" si="312">+M195</f>
        <v>0</v>
      </c>
      <c r="O195" s="380">
        <f t="shared" si="312"/>
        <v>0</v>
      </c>
      <c r="P195" s="380">
        <f t="shared" si="312"/>
        <v>0</v>
      </c>
      <c r="Q195" s="380">
        <f t="shared" si="312"/>
        <v>0</v>
      </c>
      <c r="R195" s="380">
        <f t="shared" si="312"/>
        <v>0</v>
      </c>
      <c r="S195" s="380">
        <f t="shared" si="312"/>
        <v>0</v>
      </c>
      <c r="T195" s="380">
        <f t="shared" si="312"/>
        <v>0</v>
      </c>
      <c r="U195" s="381">
        <f t="shared" si="312"/>
        <v>0</v>
      </c>
      <c r="V195" s="403"/>
      <c r="W195" s="91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104" t="str">
        <f t="shared" si="298"/>
        <v>Empleo o puesto de trabajo</v>
      </c>
      <c r="AU195" s="5">
        <f t="shared" si="299"/>
        <v>0</v>
      </c>
      <c r="AV195" s="5">
        <f t="shared" si="300"/>
        <v>0</v>
      </c>
      <c r="AW195" s="5">
        <f t="shared" si="301"/>
        <v>0</v>
      </c>
      <c r="AX195" s="5">
        <f t="shared" si="302"/>
        <v>0</v>
      </c>
      <c r="AY195" s="5">
        <f t="shared" si="303"/>
        <v>0</v>
      </c>
      <c r="AZ195" s="5">
        <f t="shared" si="304"/>
        <v>0</v>
      </c>
      <c r="BA195" s="5">
        <f t="shared" si="305"/>
        <v>0</v>
      </c>
      <c r="BB195" s="5">
        <f t="shared" si="306"/>
        <v>0</v>
      </c>
      <c r="BC195" s="5">
        <f t="shared" si="307"/>
        <v>0</v>
      </c>
      <c r="BD195" s="5">
        <f t="shared" si="308"/>
        <v>0</v>
      </c>
      <c r="BE195" s="5">
        <f t="shared" si="309"/>
        <v>0</v>
      </c>
      <c r="BF195" s="5">
        <f t="shared" si="310"/>
        <v>0</v>
      </c>
      <c r="BG195" s="5">
        <f t="shared" si="311"/>
        <v>0</v>
      </c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91"/>
    </row>
    <row r="196" spans="2:79">
      <c r="B196" s="98"/>
      <c r="C196" s="272"/>
      <c r="D196" s="402"/>
      <c r="E196" s="1024"/>
      <c r="F196" s="1025"/>
      <c r="G196" s="1025"/>
      <c r="H196" s="1060"/>
      <c r="I196" s="355"/>
      <c r="J196" s="380">
        <v>0</v>
      </c>
      <c r="K196" s="380">
        <v>0</v>
      </c>
      <c r="L196" s="380">
        <v>0</v>
      </c>
      <c r="M196" s="380">
        <v>0</v>
      </c>
      <c r="N196" s="380">
        <f t="shared" ref="N196:U196" si="313">+M196</f>
        <v>0</v>
      </c>
      <c r="O196" s="380">
        <f t="shared" si="313"/>
        <v>0</v>
      </c>
      <c r="P196" s="380">
        <f t="shared" si="313"/>
        <v>0</v>
      </c>
      <c r="Q196" s="380">
        <f t="shared" si="313"/>
        <v>0</v>
      </c>
      <c r="R196" s="380">
        <f t="shared" si="313"/>
        <v>0</v>
      </c>
      <c r="S196" s="380">
        <f t="shared" si="313"/>
        <v>0</v>
      </c>
      <c r="T196" s="380">
        <f t="shared" si="313"/>
        <v>0</v>
      </c>
      <c r="U196" s="381">
        <f t="shared" si="313"/>
        <v>0</v>
      </c>
      <c r="V196" s="403"/>
      <c r="W196" s="91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104">
        <f t="shared" si="298"/>
        <v>0</v>
      </c>
      <c r="AU196" s="5">
        <f t="shared" si="299"/>
        <v>0</v>
      </c>
      <c r="AV196" s="5">
        <f t="shared" si="300"/>
        <v>0</v>
      </c>
      <c r="AW196" s="5">
        <f t="shared" si="301"/>
        <v>0</v>
      </c>
      <c r="AX196" s="5">
        <f t="shared" si="302"/>
        <v>0</v>
      </c>
      <c r="AY196" s="5">
        <f t="shared" si="303"/>
        <v>0</v>
      </c>
      <c r="AZ196" s="5">
        <f t="shared" si="304"/>
        <v>0</v>
      </c>
      <c r="BA196" s="5">
        <f t="shared" si="305"/>
        <v>0</v>
      </c>
      <c r="BB196" s="5">
        <f t="shared" si="306"/>
        <v>0</v>
      </c>
      <c r="BC196" s="5">
        <f t="shared" si="307"/>
        <v>0</v>
      </c>
      <c r="BD196" s="5">
        <f t="shared" si="308"/>
        <v>0</v>
      </c>
      <c r="BE196" s="5">
        <f t="shared" si="309"/>
        <v>0</v>
      </c>
      <c r="BF196" s="5">
        <f t="shared" si="310"/>
        <v>0</v>
      </c>
      <c r="BG196" s="5">
        <f t="shared" si="311"/>
        <v>0</v>
      </c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91"/>
    </row>
    <row r="197" spans="2:79" hidden="1">
      <c r="B197" s="98"/>
      <c r="C197" s="272"/>
      <c r="D197" s="402"/>
      <c r="E197" s="1024"/>
      <c r="F197" s="1025"/>
      <c r="G197" s="1025"/>
      <c r="H197" s="1060"/>
      <c r="I197" s="355"/>
      <c r="J197" s="380">
        <v>0</v>
      </c>
      <c r="K197" s="380">
        <v>0</v>
      </c>
      <c r="L197" s="380">
        <v>0</v>
      </c>
      <c r="M197" s="380">
        <v>0</v>
      </c>
      <c r="N197" s="380">
        <f t="shared" ref="N197:U197" si="314">+M197</f>
        <v>0</v>
      </c>
      <c r="O197" s="380">
        <f t="shared" si="314"/>
        <v>0</v>
      </c>
      <c r="P197" s="380">
        <f t="shared" si="314"/>
        <v>0</v>
      </c>
      <c r="Q197" s="380">
        <f t="shared" si="314"/>
        <v>0</v>
      </c>
      <c r="R197" s="380">
        <f t="shared" si="314"/>
        <v>0</v>
      </c>
      <c r="S197" s="380">
        <f t="shared" si="314"/>
        <v>0</v>
      </c>
      <c r="T197" s="380">
        <f t="shared" si="314"/>
        <v>0</v>
      </c>
      <c r="U197" s="381">
        <f t="shared" si="314"/>
        <v>0</v>
      </c>
      <c r="V197" s="403"/>
      <c r="W197" s="91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104">
        <f t="shared" si="298"/>
        <v>0</v>
      </c>
      <c r="AU197" s="5">
        <f t="shared" si="299"/>
        <v>0</v>
      </c>
      <c r="AV197" s="5">
        <f t="shared" si="300"/>
        <v>0</v>
      </c>
      <c r="AW197" s="5">
        <f t="shared" si="301"/>
        <v>0</v>
      </c>
      <c r="AX197" s="5">
        <f t="shared" si="302"/>
        <v>0</v>
      </c>
      <c r="AY197" s="5">
        <f t="shared" si="303"/>
        <v>0</v>
      </c>
      <c r="AZ197" s="5">
        <f t="shared" si="304"/>
        <v>0</v>
      </c>
      <c r="BA197" s="5">
        <f t="shared" si="305"/>
        <v>0</v>
      </c>
      <c r="BB197" s="5">
        <f t="shared" si="306"/>
        <v>0</v>
      </c>
      <c r="BC197" s="5">
        <f t="shared" si="307"/>
        <v>0</v>
      </c>
      <c r="BD197" s="5">
        <f t="shared" si="308"/>
        <v>0</v>
      </c>
      <c r="BE197" s="5">
        <f t="shared" si="309"/>
        <v>0</v>
      </c>
      <c r="BF197" s="5">
        <f t="shared" si="310"/>
        <v>0</v>
      </c>
      <c r="BG197" s="5">
        <f t="shared" si="311"/>
        <v>0</v>
      </c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91"/>
    </row>
    <row r="198" spans="2:79" hidden="1">
      <c r="B198" s="98"/>
      <c r="C198" s="272"/>
      <c r="D198" s="402"/>
      <c r="E198" s="1024"/>
      <c r="F198" s="1025"/>
      <c r="G198" s="1025"/>
      <c r="H198" s="1060"/>
      <c r="I198" s="355"/>
      <c r="J198" s="380">
        <v>0</v>
      </c>
      <c r="K198" s="380">
        <v>0</v>
      </c>
      <c r="L198" s="380">
        <v>0</v>
      </c>
      <c r="M198" s="380">
        <v>0</v>
      </c>
      <c r="N198" s="380">
        <f t="shared" ref="N198:U198" si="315">+M198</f>
        <v>0</v>
      </c>
      <c r="O198" s="380">
        <f t="shared" si="315"/>
        <v>0</v>
      </c>
      <c r="P198" s="380">
        <f t="shared" si="315"/>
        <v>0</v>
      </c>
      <c r="Q198" s="380">
        <f t="shared" si="315"/>
        <v>0</v>
      </c>
      <c r="R198" s="380">
        <f t="shared" si="315"/>
        <v>0</v>
      </c>
      <c r="S198" s="380">
        <f t="shared" si="315"/>
        <v>0</v>
      </c>
      <c r="T198" s="380">
        <f t="shared" si="315"/>
        <v>0</v>
      </c>
      <c r="U198" s="381">
        <f t="shared" si="315"/>
        <v>0</v>
      </c>
      <c r="V198" s="403"/>
      <c r="W198" s="91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104">
        <f t="shared" si="298"/>
        <v>0</v>
      </c>
      <c r="AU198" s="5">
        <f t="shared" si="299"/>
        <v>0</v>
      </c>
      <c r="AV198" s="5">
        <f t="shared" si="300"/>
        <v>0</v>
      </c>
      <c r="AW198" s="5">
        <f t="shared" si="301"/>
        <v>0</v>
      </c>
      <c r="AX198" s="5">
        <f t="shared" si="302"/>
        <v>0</v>
      </c>
      <c r="AY198" s="5">
        <f t="shared" si="303"/>
        <v>0</v>
      </c>
      <c r="AZ198" s="5">
        <f t="shared" si="304"/>
        <v>0</v>
      </c>
      <c r="BA198" s="5">
        <f t="shared" si="305"/>
        <v>0</v>
      </c>
      <c r="BB198" s="5">
        <f t="shared" si="306"/>
        <v>0</v>
      </c>
      <c r="BC198" s="5">
        <f t="shared" si="307"/>
        <v>0</v>
      </c>
      <c r="BD198" s="5">
        <f t="shared" si="308"/>
        <v>0</v>
      </c>
      <c r="BE198" s="5">
        <f t="shared" si="309"/>
        <v>0</v>
      </c>
      <c r="BF198" s="5">
        <f t="shared" si="310"/>
        <v>0</v>
      </c>
      <c r="BG198" s="5">
        <f t="shared" si="311"/>
        <v>0</v>
      </c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91"/>
    </row>
    <row r="199" spans="2:79" hidden="1">
      <c r="B199" s="98"/>
      <c r="C199" s="272"/>
      <c r="D199" s="402"/>
      <c r="E199" s="1024"/>
      <c r="F199" s="1025"/>
      <c r="G199" s="1025"/>
      <c r="H199" s="1060"/>
      <c r="I199" s="355"/>
      <c r="J199" s="380">
        <v>0</v>
      </c>
      <c r="K199" s="380">
        <v>0</v>
      </c>
      <c r="L199" s="380">
        <v>0</v>
      </c>
      <c r="M199" s="380">
        <v>0</v>
      </c>
      <c r="N199" s="380">
        <f t="shared" ref="N199:U199" si="316">+M199</f>
        <v>0</v>
      </c>
      <c r="O199" s="380">
        <f t="shared" si="316"/>
        <v>0</v>
      </c>
      <c r="P199" s="380">
        <f t="shared" si="316"/>
        <v>0</v>
      </c>
      <c r="Q199" s="380">
        <f t="shared" si="316"/>
        <v>0</v>
      </c>
      <c r="R199" s="380">
        <f t="shared" si="316"/>
        <v>0</v>
      </c>
      <c r="S199" s="380">
        <f t="shared" si="316"/>
        <v>0</v>
      </c>
      <c r="T199" s="380">
        <f t="shared" si="316"/>
        <v>0</v>
      </c>
      <c r="U199" s="381">
        <f t="shared" si="316"/>
        <v>0</v>
      </c>
      <c r="V199" s="403"/>
      <c r="W199" s="91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104">
        <f t="shared" si="298"/>
        <v>0</v>
      </c>
      <c r="AU199" s="5">
        <f t="shared" si="299"/>
        <v>0</v>
      </c>
      <c r="AV199" s="5">
        <f t="shared" si="300"/>
        <v>0</v>
      </c>
      <c r="AW199" s="5">
        <f t="shared" si="301"/>
        <v>0</v>
      </c>
      <c r="AX199" s="5">
        <f t="shared" si="302"/>
        <v>0</v>
      </c>
      <c r="AY199" s="5">
        <f t="shared" si="303"/>
        <v>0</v>
      </c>
      <c r="AZ199" s="5">
        <f t="shared" si="304"/>
        <v>0</v>
      </c>
      <c r="BA199" s="5">
        <f t="shared" si="305"/>
        <v>0</v>
      </c>
      <c r="BB199" s="5">
        <f t="shared" si="306"/>
        <v>0</v>
      </c>
      <c r="BC199" s="5">
        <f t="shared" si="307"/>
        <v>0</v>
      </c>
      <c r="BD199" s="5">
        <f t="shared" si="308"/>
        <v>0</v>
      </c>
      <c r="BE199" s="5">
        <f t="shared" si="309"/>
        <v>0</v>
      </c>
      <c r="BF199" s="5">
        <f t="shared" si="310"/>
        <v>0</v>
      </c>
      <c r="BG199" s="5">
        <f t="shared" si="311"/>
        <v>0</v>
      </c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91"/>
    </row>
    <row r="200" spans="2:79" hidden="1">
      <c r="B200" s="98"/>
      <c r="C200" s="272"/>
      <c r="D200" s="402"/>
      <c r="E200" s="1024"/>
      <c r="F200" s="1025"/>
      <c r="G200" s="1025"/>
      <c r="H200" s="1060"/>
      <c r="I200" s="355"/>
      <c r="J200" s="380">
        <v>0</v>
      </c>
      <c r="K200" s="380">
        <v>0</v>
      </c>
      <c r="L200" s="380">
        <v>0</v>
      </c>
      <c r="M200" s="380">
        <v>0</v>
      </c>
      <c r="N200" s="380">
        <f t="shared" ref="N200:U200" si="317">+M200</f>
        <v>0</v>
      </c>
      <c r="O200" s="380">
        <f t="shared" si="317"/>
        <v>0</v>
      </c>
      <c r="P200" s="380">
        <f t="shared" si="317"/>
        <v>0</v>
      </c>
      <c r="Q200" s="380">
        <f t="shared" si="317"/>
        <v>0</v>
      </c>
      <c r="R200" s="380">
        <f t="shared" si="317"/>
        <v>0</v>
      </c>
      <c r="S200" s="380">
        <f t="shared" si="317"/>
        <v>0</v>
      </c>
      <c r="T200" s="380">
        <f t="shared" si="317"/>
        <v>0</v>
      </c>
      <c r="U200" s="381">
        <f t="shared" si="317"/>
        <v>0</v>
      </c>
      <c r="V200" s="403"/>
      <c r="W200" s="91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104">
        <f t="shared" si="298"/>
        <v>0</v>
      </c>
      <c r="AU200" s="5">
        <f t="shared" si="299"/>
        <v>0</v>
      </c>
      <c r="AV200" s="5">
        <f t="shared" si="300"/>
        <v>0</v>
      </c>
      <c r="AW200" s="5">
        <f t="shared" si="301"/>
        <v>0</v>
      </c>
      <c r="AX200" s="5">
        <f t="shared" si="302"/>
        <v>0</v>
      </c>
      <c r="AY200" s="5">
        <f t="shared" si="303"/>
        <v>0</v>
      </c>
      <c r="AZ200" s="5">
        <f t="shared" si="304"/>
        <v>0</v>
      </c>
      <c r="BA200" s="5">
        <f t="shared" si="305"/>
        <v>0</v>
      </c>
      <c r="BB200" s="5">
        <f t="shared" si="306"/>
        <v>0</v>
      </c>
      <c r="BC200" s="5">
        <f t="shared" si="307"/>
        <v>0</v>
      </c>
      <c r="BD200" s="5">
        <f t="shared" si="308"/>
        <v>0</v>
      </c>
      <c r="BE200" s="5">
        <f t="shared" si="309"/>
        <v>0</v>
      </c>
      <c r="BF200" s="5">
        <f t="shared" si="310"/>
        <v>0</v>
      </c>
      <c r="BG200" s="5">
        <f t="shared" si="311"/>
        <v>0</v>
      </c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91"/>
    </row>
    <row r="201" spans="2:79" hidden="1">
      <c r="B201" s="98"/>
      <c r="C201" s="272"/>
      <c r="D201" s="402"/>
      <c r="E201" s="1024"/>
      <c r="F201" s="1025"/>
      <c r="G201" s="1025"/>
      <c r="H201" s="1060"/>
      <c r="I201" s="355"/>
      <c r="J201" s="380">
        <v>0</v>
      </c>
      <c r="K201" s="380">
        <v>0</v>
      </c>
      <c r="L201" s="380">
        <v>0</v>
      </c>
      <c r="M201" s="380">
        <v>0</v>
      </c>
      <c r="N201" s="380">
        <f t="shared" ref="N201:U201" si="318">+M201</f>
        <v>0</v>
      </c>
      <c r="O201" s="380">
        <f t="shared" si="318"/>
        <v>0</v>
      </c>
      <c r="P201" s="380">
        <f t="shared" si="318"/>
        <v>0</v>
      </c>
      <c r="Q201" s="380">
        <f t="shared" si="318"/>
        <v>0</v>
      </c>
      <c r="R201" s="380">
        <f t="shared" si="318"/>
        <v>0</v>
      </c>
      <c r="S201" s="380">
        <f t="shared" si="318"/>
        <v>0</v>
      </c>
      <c r="T201" s="380">
        <f t="shared" si="318"/>
        <v>0</v>
      </c>
      <c r="U201" s="381">
        <f t="shared" si="318"/>
        <v>0</v>
      </c>
      <c r="V201" s="403"/>
      <c r="W201" s="91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104">
        <f t="shared" si="298"/>
        <v>0</v>
      </c>
      <c r="AU201" s="5">
        <f t="shared" si="299"/>
        <v>0</v>
      </c>
      <c r="AV201" s="5">
        <f t="shared" si="300"/>
        <v>0</v>
      </c>
      <c r="AW201" s="5">
        <f t="shared" si="301"/>
        <v>0</v>
      </c>
      <c r="AX201" s="5">
        <f t="shared" si="302"/>
        <v>0</v>
      </c>
      <c r="AY201" s="5">
        <f t="shared" si="303"/>
        <v>0</v>
      </c>
      <c r="AZ201" s="5">
        <f t="shared" si="304"/>
        <v>0</v>
      </c>
      <c r="BA201" s="5">
        <f t="shared" si="305"/>
        <v>0</v>
      </c>
      <c r="BB201" s="5">
        <f t="shared" si="306"/>
        <v>0</v>
      </c>
      <c r="BC201" s="5">
        <f t="shared" si="307"/>
        <v>0</v>
      </c>
      <c r="BD201" s="5">
        <f t="shared" si="308"/>
        <v>0</v>
      </c>
      <c r="BE201" s="5">
        <f t="shared" si="309"/>
        <v>0</v>
      </c>
      <c r="BF201" s="5">
        <f t="shared" si="310"/>
        <v>0</v>
      </c>
      <c r="BG201" s="5">
        <f t="shared" si="311"/>
        <v>0</v>
      </c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91"/>
    </row>
    <row r="202" spans="2:79" hidden="1">
      <c r="B202" s="98"/>
      <c r="C202" s="272"/>
      <c r="D202" s="402"/>
      <c r="E202" s="1024"/>
      <c r="F202" s="1025"/>
      <c r="G202" s="1025"/>
      <c r="H202" s="1060"/>
      <c r="I202" s="355"/>
      <c r="J202" s="380">
        <v>0</v>
      </c>
      <c r="K202" s="380">
        <v>0</v>
      </c>
      <c r="L202" s="380">
        <v>0</v>
      </c>
      <c r="M202" s="380">
        <v>0</v>
      </c>
      <c r="N202" s="380">
        <f t="shared" ref="N202:U202" si="319">+M202</f>
        <v>0</v>
      </c>
      <c r="O202" s="380">
        <f t="shared" si="319"/>
        <v>0</v>
      </c>
      <c r="P202" s="380">
        <f t="shared" si="319"/>
        <v>0</v>
      </c>
      <c r="Q202" s="380">
        <f t="shared" si="319"/>
        <v>0</v>
      </c>
      <c r="R202" s="380">
        <f t="shared" si="319"/>
        <v>0</v>
      </c>
      <c r="S202" s="380">
        <f t="shared" si="319"/>
        <v>0</v>
      </c>
      <c r="T202" s="380">
        <f t="shared" si="319"/>
        <v>0</v>
      </c>
      <c r="U202" s="381">
        <f t="shared" si="319"/>
        <v>0</v>
      </c>
      <c r="V202" s="405"/>
      <c r="W202" s="91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104">
        <f t="shared" si="298"/>
        <v>0</v>
      </c>
      <c r="AU202" s="5">
        <f t="shared" si="299"/>
        <v>0</v>
      </c>
      <c r="AV202" s="5">
        <f t="shared" si="300"/>
        <v>0</v>
      </c>
      <c r="AW202" s="5">
        <f t="shared" si="301"/>
        <v>0</v>
      </c>
      <c r="AX202" s="5">
        <f t="shared" si="302"/>
        <v>0</v>
      </c>
      <c r="AY202" s="5">
        <f t="shared" si="303"/>
        <v>0</v>
      </c>
      <c r="AZ202" s="5">
        <f t="shared" si="304"/>
        <v>0</v>
      </c>
      <c r="BA202" s="5">
        <f t="shared" si="305"/>
        <v>0</v>
      </c>
      <c r="BB202" s="5">
        <f t="shared" si="306"/>
        <v>0</v>
      </c>
      <c r="BC202" s="5">
        <f t="shared" si="307"/>
        <v>0</v>
      </c>
      <c r="BD202" s="5">
        <f t="shared" si="308"/>
        <v>0</v>
      </c>
      <c r="BE202" s="5">
        <f t="shared" si="309"/>
        <v>0</v>
      </c>
      <c r="BF202" s="5">
        <f t="shared" si="310"/>
        <v>0</v>
      </c>
      <c r="BG202" s="5">
        <f t="shared" si="311"/>
        <v>0</v>
      </c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91"/>
    </row>
    <row r="203" spans="2:79" hidden="1">
      <c r="B203" s="98"/>
      <c r="C203" s="272"/>
      <c r="D203" s="402"/>
      <c r="E203" s="1024"/>
      <c r="F203" s="1025"/>
      <c r="G203" s="1025"/>
      <c r="H203" s="1060"/>
      <c r="I203" s="355"/>
      <c r="J203" s="380">
        <v>0</v>
      </c>
      <c r="K203" s="380">
        <v>0</v>
      </c>
      <c r="L203" s="380">
        <v>0</v>
      </c>
      <c r="M203" s="380">
        <v>0</v>
      </c>
      <c r="N203" s="380">
        <f t="shared" ref="N203:U203" si="320">+M203</f>
        <v>0</v>
      </c>
      <c r="O203" s="380">
        <f t="shared" si="320"/>
        <v>0</v>
      </c>
      <c r="P203" s="380">
        <f t="shared" si="320"/>
        <v>0</v>
      </c>
      <c r="Q203" s="380">
        <f t="shared" si="320"/>
        <v>0</v>
      </c>
      <c r="R203" s="380">
        <f t="shared" si="320"/>
        <v>0</v>
      </c>
      <c r="S203" s="380">
        <f t="shared" si="320"/>
        <v>0</v>
      </c>
      <c r="T203" s="380">
        <f t="shared" si="320"/>
        <v>0</v>
      </c>
      <c r="U203" s="381">
        <f t="shared" si="320"/>
        <v>0</v>
      </c>
      <c r="V203" s="405"/>
      <c r="W203" s="91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104">
        <f t="shared" si="298"/>
        <v>0</v>
      </c>
      <c r="AU203" s="5">
        <f t="shared" si="299"/>
        <v>0</v>
      </c>
      <c r="AV203" s="5">
        <f t="shared" si="300"/>
        <v>0</v>
      </c>
      <c r="AW203" s="5">
        <f t="shared" si="301"/>
        <v>0</v>
      </c>
      <c r="AX203" s="5">
        <f t="shared" si="302"/>
        <v>0</v>
      </c>
      <c r="AY203" s="5">
        <f t="shared" si="303"/>
        <v>0</v>
      </c>
      <c r="AZ203" s="5">
        <f t="shared" si="304"/>
        <v>0</v>
      </c>
      <c r="BA203" s="5">
        <f t="shared" si="305"/>
        <v>0</v>
      </c>
      <c r="BB203" s="5">
        <f t="shared" si="306"/>
        <v>0</v>
      </c>
      <c r="BC203" s="5">
        <f t="shared" si="307"/>
        <v>0</v>
      </c>
      <c r="BD203" s="5">
        <f t="shared" si="308"/>
        <v>0</v>
      </c>
      <c r="BE203" s="5">
        <f t="shared" si="309"/>
        <v>0</v>
      </c>
      <c r="BF203" s="5">
        <f t="shared" si="310"/>
        <v>0</v>
      </c>
      <c r="BG203" s="5">
        <f t="shared" si="311"/>
        <v>0</v>
      </c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91"/>
    </row>
    <row r="204" spans="2:79" hidden="1">
      <c r="B204" s="98"/>
      <c r="C204" s="272"/>
      <c r="D204" s="402"/>
      <c r="E204" s="1024"/>
      <c r="F204" s="1025"/>
      <c r="G204" s="1025"/>
      <c r="H204" s="1060"/>
      <c r="I204" s="355"/>
      <c r="J204" s="380">
        <v>0</v>
      </c>
      <c r="K204" s="380">
        <v>0</v>
      </c>
      <c r="L204" s="380">
        <v>0</v>
      </c>
      <c r="M204" s="380">
        <v>0</v>
      </c>
      <c r="N204" s="380">
        <f t="shared" ref="N204:U204" si="321">+M204</f>
        <v>0</v>
      </c>
      <c r="O204" s="380">
        <f t="shared" si="321"/>
        <v>0</v>
      </c>
      <c r="P204" s="380">
        <f t="shared" si="321"/>
        <v>0</v>
      </c>
      <c r="Q204" s="380">
        <f t="shared" si="321"/>
        <v>0</v>
      </c>
      <c r="R204" s="380">
        <f t="shared" si="321"/>
        <v>0</v>
      </c>
      <c r="S204" s="380">
        <f t="shared" si="321"/>
        <v>0</v>
      </c>
      <c r="T204" s="380">
        <f t="shared" si="321"/>
        <v>0</v>
      </c>
      <c r="U204" s="381">
        <f t="shared" si="321"/>
        <v>0</v>
      </c>
      <c r="V204" s="405"/>
      <c r="W204" s="91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104">
        <f t="shared" si="298"/>
        <v>0</v>
      </c>
      <c r="AU204" s="5">
        <f t="shared" si="299"/>
        <v>0</v>
      </c>
      <c r="AV204" s="5">
        <f t="shared" si="300"/>
        <v>0</v>
      </c>
      <c r="AW204" s="5">
        <f t="shared" si="301"/>
        <v>0</v>
      </c>
      <c r="AX204" s="5">
        <f t="shared" si="302"/>
        <v>0</v>
      </c>
      <c r="AY204" s="5">
        <f t="shared" si="303"/>
        <v>0</v>
      </c>
      <c r="AZ204" s="5">
        <f t="shared" si="304"/>
        <v>0</v>
      </c>
      <c r="BA204" s="5">
        <f t="shared" si="305"/>
        <v>0</v>
      </c>
      <c r="BB204" s="5">
        <f t="shared" si="306"/>
        <v>0</v>
      </c>
      <c r="BC204" s="5">
        <f t="shared" si="307"/>
        <v>0</v>
      </c>
      <c r="BD204" s="5">
        <f t="shared" si="308"/>
        <v>0</v>
      </c>
      <c r="BE204" s="5">
        <f t="shared" si="309"/>
        <v>0</v>
      </c>
      <c r="BF204" s="5">
        <f t="shared" si="310"/>
        <v>0</v>
      </c>
      <c r="BG204" s="5">
        <f t="shared" si="311"/>
        <v>0</v>
      </c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91"/>
    </row>
    <row r="205" spans="2:79" hidden="1">
      <c r="B205" s="98"/>
      <c r="C205" s="272"/>
      <c r="D205" s="402"/>
      <c r="E205" s="1024"/>
      <c r="F205" s="1025"/>
      <c r="G205" s="1025"/>
      <c r="H205" s="1060"/>
      <c r="I205" s="355"/>
      <c r="J205" s="380">
        <v>0</v>
      </c>
      <c r="K205" s="380">
        <v>0</v>
      </c>
      <c r="L205" s="380">
        <v>0</v>
      </c>
      <c r="M205" s="380">
        <v>0</v>
      </c>
      <c r="N205" s="380">
        <f t="shared" ref="N205:U205" si="322">+M205</f>
        <v>0</v>
      </c>
      <c r="O205" s="380">
        <f t="shared" si="322"/>
        <v>0</v>
      </c>
      <c r="P205" s="380">
        <f t="shared" si="322"/>
        <v>0</v>
      </c>
      <c r="Q205" s="380">
        <f t="shared" si="322"/>
        <v>0</v>
      </c>
      <c r="R205" s="380">
        <f t="shared" si="322"/>
        <v>0</v>
      </c>
      <c r="S205" s="380">
        <f t="shared" si="322"/>
        <v>0</v>
      </c>
      <c r="T205" s="380">
        <f t="shared" si="322"/>
        <v>0</v>
      </c>
      <c r="U205" s="381">
        <f t="shared" si="322"/>
        <v>0</v>
      </c>
      <c r="V205" s="405"/>
      <c r="W205" s="91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104">
        <f t="shared" si="298"/>
        <v>0</v>
      </c>
      <c r="AU205" s="5">
        <f t="shared" si="299"/>
        <v>0</v>
      </c>
      <c r="AV205" s="5">
        <f t="shared" si="300"/>
        <v>0</v>
      </c>
      <c r="AW205" s="5">
        <f t="shared" si="301"/>
        <v>0</v>
      </c>
      <c r="AX205" s="5">
        <f t="shared" si="302"/>
        <v>0</v>
      </c>
      <c r="AY205" s="5">
        <f t="shared" si="303"/>
        <v>0</v>
      </c>
      <c r="AZ205" s="5">
        <f t="shared" si="304"/>
        <v>0</v>
      </c>
      <c r="BA205" s="5">
        <f t="shared" si="305"/>
        <v>0</v>
      </c>
      <c r="BB205" s="5">
        <f t="shared" si="306"/>
        <v>0</v>
      </c>
      <c r="BC205" s="5">
        <f t="shared" si="307"/>
        <v>0</v>
      </c>
      <c r="BD205" s="5">
        <f t="shared" si="308"/>
        <v>0</v>
      </c>
      <c r="BE205" s="5">
        <f t="shared" si="309"/>
        <v>0</v>
      </c>
      <c r="BF205" s="5">
        <f t="shared" si="310"/>
        <v>0</v>
      </c>
      <c r="BG205" s="5">
        <f t="shared" si="311"/>
        <v>0</v>
      </c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91"/>
    </row>
    <row r="206" spans="2:79" hidden="1">
      <c r="B206" s="98"/>
      <c r="C206" s="272"/>
      <c r="D206" s="402"/>
      <c r="E206" s="1024"/>
      <c r="F206" s="1025"/>
      <c r="G206" s="1025"/>
      <c r="H206" s="1060"/>
      <c r="I206" s="355"/>
      <c r="J206" s="380">
        <v>0</v>
      </c>
      <c r="K206" s="380">
        <v>0</v>
      </c>
      <c r="L206" s="380">
        <v>0</v>
      </c>
      <c r="M206" s="380">
        <v>0</v>
      </c>
      <c r="N206" s="380">
        <f t="shared" ref="N206:U206" si="323">+M206</f>
        <v>0</v>
      </c>
      <c r="O206" s="380">
        <f t="shared" si="323"/>
        <v>0</v>
      </c>
      <c r="P206" s="380">
        <f t="shared" si="323"/>
        <v>0</v>
      </c>
      <c r="Q206" s="380">
        <f t="shared" si="323"/>
        <v>0</v>
      </c>
      <c r="R206" s="380">
        <f t="shared" si="323"/>
        <v>0</v>
      </c>
      <c r="S206" s="380">
        <f t="shared" si="323"/>
        <v>0</v>
      </c>
      <c r="T206" s="380">
        <f t="shared" si="323"/>
        <v>0</v>
      </c>
      <c r="U206" s="381">
        <f t="shared" si="323"/>
        <v>0</v>
      </c>
      <c r="V206" s="405"/>
      <c r="W206" s="91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104">
        <f t="shared" si="298"/>
        <v>0</v>
      </c>
      <c r="AU206" s="5">
        <f t="shared" si="299"/>
        <v>0</v>
      </c>
      <c r="AV206" s="5">
        <f t="shared" si="300"/>
        <v>0</v>
      </c>
      <c r="AW206" s="5">
        <f t="shared" si="301"/>
        <v>0</v>
      </c>
      <c r="AX206" s="5">
        <f t="shared" si="302"/>
        <v>0</v>
      </c>
      <c r="AY206" s="5">
        <f t="shared" si="303"/>
        <v>0</v>
      </c>
      <c r="AZ206" s="5">
        <f t="shared" si="304"/>
        <v>0</v>
      </c>
      <c r="BA206" s="5">
        <f t="shared" si="305"/>
        <v>0</v>
      </c>
      <c r="BB206" s="5">
        <f t="shared" si="306"/>
        <v>0</v>
      </c>
      <c r="BC206" s="5">
        <f t="shared" si="307"/>
        <v>0</v>
      </c>
      <c r="BD206" s="5">
        <f t="shared" si="308"/>
        <v>0</v>
      </c>
      <c r="BE206" s="5">
        <f t="shared" si="309"/>
        <v>0</v>
      </c>
      <c r="BF206" s="5">
        <f t="shared" si="310"/>
        <v>0</v>
      </c>
      <c r="BG206" s="5">
        <f t="shared" si="311"/>
        <v>0</v>
      </c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91"/>
    </row>
    <row r="207" spans="2:79" hidden="1">
      <c r="B207" s="98"/>
      <c r="C207" s="272"/>
      <c r="D207" s="402"/>
      <c r="E207" s="1024"/>
      <c r="F207" s="1025"/>
      <c r="G207" s="1025"/>
      <c r="H207" s="1060"/>
      <c r="I207" s="355"/>
      <c r="J207" s="380">
        <v>0</v>
      </c>
      <c r="K207" s="380">
        <v>0</v>
      </c>
      <c r="L207" s="380">
        <v>0</v>
      </c>
      <c r="M207" s="380">
        <v>0</v>
      </c>
      <c r="N207" s="380">
        <f t="shared" ref="N207:U207" si="324">+M207</f>
        <v>0</v>
      </c>
      <c r="O207" s="380">
        <f t="shared" si="324"/>
        <v>0</v>
      </c>
      <c r="P207" s="380">
        <f t="shared" si="324"/>
        <v>0</v>
      </c>
      <c r="Q207" s="380">
        <f t="shared" si="324"/>
        <v>0</v>
      </c>
      <c r="R207" s="380">
        <f t="shared" si="324"/>
        <v>0</v>
      </c>
      <c r="S207" s="380">
        <f t="shared" si="324"/>
        <v>0</v>
      </c>
      <c r="T207" s="380">
        <f t="shared" si="324"/>
        <v>0</v>
      </c>
      <c r="U207" s="381">
        <f t="shared" si="324"/>
        <v>0</v>
      </c>
      <c r="V207" s="405"/>
      <c r="W207" s="91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104">
        <f t="shared" si="298"/>
        <v>0</v>
      </c>
      <c r="AU207" s="5">
        <f t="shared" si="299"/>
        <v>0</v>
      </c>
      <c r="AV207" s="5">
        <f t="shared" si="300"/>
        <v>0</v>
      </c>
      <c r="AW207" s="5">
        <f t="shared" si="301"/>
        <v>0</v>
      </c>
      <c r="AX207" s="5">
        <f t="shared" si="302"/>
        <v>0</v>
      </c>
      <c r="AY207" s="5">
        <f t="shared" si="303"/>
        <v>0</v>
      </c>
      <c r="AZ207" s="5">
        <f t="shared" si="304"/>
        <v>0</v>
      </c>
      <c r="BA207" s="5">
        <f t="shared" si="305"/>
        <v>0</v>
      </c>
      <c r="BB207" s="5">
        <f t="shared" si="306"/>
        <v>0</v>
      </c>
      <c r="BC207" s="5">
        <f t="shared" si="307"/>
        <v>0</v>
      </c>
      <c r="BD207" s="5">
        <f t="shared" si="308"/>
        <v>0</v>
      </c>
      <c r="BE207" s="5">
        <f t="shared" si="309"/>
        <v>0</v>
      </c>
      <c r="BF207" s="5">
        <f t="shared" si="310"/>
        <v>0</v>
      </c>
      <c r="BG207" s="5">
        <f t="shared" si="311"/>
        <v>0</v>
      </c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91"/>
    </row>
    <row r="208" spans="2:79" hidden="1">
      <c r="B208" s="98"/>
      <c r="C208" s="272"/>
      <c r="D208" s="402"/>
      <c r="E208" s="1024"/>
      <c r="F208" s="1025"/>
      <c r="G208" s="1025"/>
      <c r="H208" s="1060"/>
      <c r="I208" s="355"/>
      <c r="J208" s="380">
        <v>0</v>
      </c>
      <c r="K208" s="380">
        <v>0</v>
      </c>
      <c r="L208" s="380">
        <v>0</v>
      </c>
      <c r="M208" s="380">
        <v>0</v>
      </c>
      <c r="N208" s="380">
        <f t="shared" ref="N208:U208" si="325">+M208</f>
        <v>0</v>
      </c>
      <c r="O208" s="380">
        <f t="shared" si="325"/>
        <v>0</v>
      </c>
      <c r="P208" s="380">
        <f t="shared" si="325"/>
        <v>0</v>
      </c>
      <c r="Q208" s="380">
        <f t="shared" si="325"/>
        <v>0</v>
      </c>
      <c r="R208" s="380">
        <f t="shared" si="325"/>
        <v>0</v>
      </c>
      <c r="S208" s="380">
        <f t="shared" si="325"/>
        <v>0</v>
      </c>
      <c r="T208" s="380">
        <f t="shared" si="325"/>
        <v>0</v>
      </c>
      <c r="U208" s="381">
        <f t="shared" si="325"/>
        <v>0</v>
      </c>
      <c r="V208" s="405"/>
      <c r="W208" s="91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104">
        <f t="shared" si="298"/>
        <v>0</v>
      </c>
      <c r="AU208" s="5">
        <f t="shared" si="299"/>
        <v>0</v>
      </c>
      <c r="AV208" s="5">
        <f t="shared" si="300"/>
        <v>0</v>
      </c>
      <c r="AW208" s="5">
        <f t="shared" si="301"/>
        <v>0</v>
      </c>
      <c r="AX208" s="5">
        <f t="shared" si="302"/>
        <v>0</v>
      </c>
      <c r="AY208" s="5">
        <f t="shared" si="303"/>
        <v>0</v>
      </c>
      <c r="AZ208" s="5">
        <f t="shared" si="304"/>
        <v>0</v>
      </c>
      <c r="BA208" s="5">
        <f t="shared" si="305"/>
        <v>0</v>
      </c>
      <c r="BB208" s="5">
        <f t="shared" si="306"/>
        <v>0</v>
      </c>
      <c r="BC208" s="5">
        <f t="shared" si="307"/>
        <v>0</v>
      </c>
      <c r="BD208" s="5">
        <f t="shared" si="308"/>
        <v>0</v>
      </c>
      <c r="BE208" s="5">
        <f t="shared" si="309"/>
        <v>0</v>
      </c>
      <c r="BF208" s="5">
        <f t="shared" si="310"/>
        <v>0</v>
      </c>
      <c r="BG208" s="5">
        <f t="shared" si="311"/>
        <v>0</v>
      </c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91"/>
    </row>
    <row r="209" spans="2:79" hidden="1">
      <c r="B209" s="98"/>
      <c r="C209" s="272"/>
      <c r="D209" s="402"/>
      <c r="E209" s="1020"/>
      <c r="F209" s="1021"/>
      <c r="G209" s="1021"/>
      <c r="H209" s="1061"/>
      <c r="I209" s="359"/>
      <c r="J209" s="382">
        <v>0</v>
      </c>
      <c r="K209" s="382">
        <v>0</v>
      </c>
      <c r="L209" s="382">
        <v>0</v>
      </c>
      <c r="M209" s="382">
        <v>0</v>
      </c>
      <c r="N209" s="382">
        <f t="shared" ref="N209:U209" si="326">+M209</f>
        <v>0</v>
      </c>
      <c r="O209" s="382">
        <f t="shared" si="326"/>
        <v>0</v>
      </c>
      <c r="P209" s="382">
        <f t="shared" si="326"/>
        <v>0</v>
      </c>
      <c r="Q209" s="382">
        <f t="shared" si="326"/>
        <v>0</v>
      </c>
      <c r="R209" s="382">
        <f t="shared" si="326"/>
        <v>0</v>
      </c>
      <c r="S209" s="382">
        <f t="shared" si="326"/>
        <v>0</v>
      </c>
      <c r="T209" s="382">
        <f t="shared" si="326"/>
        <v>0</v>
      </c>
      <c r="U209" s="383">
        <f t="shared" si="326"/>
        <v>0</v>
      </c>
      <c r="V209" s="405"/>
      <c r="W209" s="91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104">
        <f t="shared" si="298"/>
        <v>0</v>
      </c>
      <c r="AU209" s="5">
        <f t="shared" si="299"/>
        <v>0</v>
      </c>
      <c r="AV209" s="5">
        <f t="shared" si="300"/>
        <v>0</v>
      </c>
      <c r="AW209" s="5">
        <f t="shared" si="301"/>
        <v>0</v>
      </c>
      <c r="AX209" s="5">
        <f t="shared" si="302"/>
        <v>0</v>
      </c>
      <c r="AY209" s="5">
        <f t="shared" si="303"/>
        <v>0</v>
      </c>
      <c r="AZ209" s="5">
        <f t="shared" si="304"/>
        <v>0</v>
      </c>
      <c r="BA209" s="5">
        <f t="shared" si="305"/>
        <v>0</v>
      </c>
      <c r="BB209" s="5">
        <f t="shared" si="306"/>
        <v>0</v>
      </c>
      <c r="BC209" s="5">
        <f t="shared" si="307"/>
        <v>0</v>
      </c>
      <c r="BD209" s="5">
        <f t="shared" si="308"/>
        <v>0</v>
      </c>
      <c r="BE209" s="5">
        <f t="shared" si="309"/>
        <v>0</v>
      </c>
      <c r="BF209" s="5">
        <f t="shared" si="310"/>
        <v>0</v>
      </c>
      <c r="BG209" s="5">
        <f t="shared" si="311"/>
        <v>0</v>
      </c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91"/>
    </row>
    <row r="210" spans="2:79">
      <c r="B210" s="98"/>
      <c r="C210" s="272"/>
      <c r="D210" s="404"/>
      <c r="E210" s="870"/>
      <c r="F210" s="366"/>
      <c r="G210" s="366"/>
      <c r="H210" s="366"/>
      <c r="I210" s="367"/>
      <c r="J210" s="368"/>
      <c r="K210" s="368"/>
      <c r="L210" s="368"/>
      <c r="M210" s="368"/>
      <c r="N210" s="368"/>
      <c r="O210" s="368"/>
      <c r="P210" s="368"/>
      <c r="Q210" s="368"/>
      <c r="R210" s="368"/>
      <c r="S210" s="368"/>
      <c r="T210" s="368"/>
      <c r="U210" s="368"/>
      <c r="V210" s="405"/>
      <c r="W210" s="91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91"/>
    </row>
    <row r="211" spans="2:79">
      <c r="B211" s="98"/>
      <c r="C211" s="272"/>
      <c r="D211" s="421" t="s">
        <v>160</v>
      </c>
      <c r="E211" s="1047" t="s">
        <v>164</v>
      </c>
      <c r="F211" s="1048"/>
      <c r="G211" s="1048"/>
      <c r="H211" s="1048"/>
      <c r="I211" s="1049"/>
      <c r="J211" s="372" t="str">
        <f t="shared" ref="J211:U211" si="327">J157</f>
        <v>Enero</v>
      </c>
      <c r="K211" s="373" t="str">
        <f t="shared" si="327"/>
        <v>Febrero</v>
      </c>
      <c r="L211" s="373" t="str">
        <f t="shared" si="327"/>
        <v>Marzo</v>
      </c>
      <c r="M211" s="373" t="str">
        <f t="shared" si="327"/>
        <v>Abril</v>
      </c>
      <c r="N211" s="373" t="str">
        <f t="shared" si="327"/>
        <v>Mayo</v>
      </c>
      <c r="O211" s="373" t="str">
        <f t="shared" si="327"/>
        <v>Junio</v>
      </c>
      <c r="P211" s="373" t="str">
        <f t="shared" si="327"/>
        <v>Julio</v>
      </c>
      <c r="Q211" s="373" t="str">
        <f t="shared" si="327"/>
        <v>Agosto</v>
      </c>
      <c r="R211" s="373" t="str">
        <f t="shared" si="327"/>
        <v>Septiembre</v>
      </c>
      <c r="S211" s="373" t="str">
        <f t="shared" si="327"/>
        <v>Octubre</v>
      </c>
      <c r="T211" s="373" t="str">
        <f t="shared" si="327"/>
        <v>Noviembre</v>
      </c>
      <c r="U211" s="374" t="str">
        <f t="shared" si="327"/>
        <v>Diciembre</v>
      </c>
      <c r="V211" s="403"/>
      <c r="W211" s="91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472" t="str">
        <f>+E211</f>
        <v>Personal de Administración y DG</v>
      </c>
      <c r="AU211" s="5">
        <f>SUM(AV211:BG211)</f>
        <v>0</v>
      </c>
      <c r="AV211" s="5">
        <f>+AV213+AV220</f>
        <v>0</v>
      </c>
      <c r="AW211" s="5">
        <f t="shared" ref="AW211:BG211" si="328">+AW213+AW220</f>
        <v>0</v>
      </c>
      <c r="AX211" s="5">
        <f t="shared" si="328"/>
        <v>0</v>
      </c>
      <c r="AY211" s="5">
        <f t="shared" si="328"/>
        <v>0</v>
      </c>
      <c r="AZ211" s="5">
        <f t="shared" si="328"/>
        <v>0</v>
      </c>
      <c r="BA211" s="5">
        <f t="shared" si="328"/>
        <v>0</v>
      </c>
      <c r="BB211" s="5">
        <f t="shared" si="328"/>
        <v>0</v>
      </c>
      <c r="BC211" s="5">
        <f t="shared" si="328"/>
        <v>0</v>
      </c>
      <c r="BD211" s="5">
        <f t="shared" si="328"/>
        <v>0</v>
      </c>
      <c r="BE211" s="5">
        <f t="shared" si="328"/>
        <v>0</v>
      </c>
      <c r="BF211" s="5">
        <f t="shared" si="328"/>
        <v>0</v>
      </c>
      <c r="BG211" s="5">
        <f t="shared" si="328"/>
        <v>0</v>
      </c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91"/>
    </row>
    <row r="212" spans="2:79" hidden="1">
      <c r="B212" s="98"/>
      <c r="C212" s="272"/>
      <c r="D212" s="418"/>
      <c r="E212" s="384"/>
      <c r="F212" s="188"/>
      <c r="G212" s="188"/>
      <c r="H212" s="188"/>
      <c r="I212" s="188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6"/>
      <c r="V212" s="403"/>
      <c r="W212" s="91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 t="str">
        <f t="shared" ref="AV212:BG212" si="329">+J211</f>
        <v>Enero</v>
      </c>
      <c r="AW212" s="5" t="str">
        <f t="shared" si="329"/>
        <v>Febrero</v>
      </c>
      <c r="AX212" s="5" t="str">
        <f t="shared" si="329"/>
        <v>Marzo</v>
      </c>
      <c r="AY212" s="5" t="str">
        <f t="shared" si="329"/>
        <v>Abril</v>
      </c>
      <c r="AZ212" s="5" t="str">
        <f t="shared" si="329"/>
        <v>Mayo</v>
      </c>
      <c r="BA212" s="5" t="str">
        <f t="shared" si="329"/>
        <v>Junio</v>
      </c>
      <c r="BB212" s="5" t="str">
        <f t="shared" si="329"/>
        <v>Julio</v>
      </c>
      <c r="BC212" s="5" t="str">
        <f t="shared" si="329"/>
        <v>Agosto</v>
      </c>
      <c r="BD212" s="5" t="str">
        <f t="shared" si="329"/>
        <v>Septiembre</v>
      </c>
      <c r="BE212" s="5" t="str">
        <f t="shared" si="329"/>
        <v>Octubre</v>
      </c>
      <c r="BF212" s="5" t="str">
        <f t="shared" si="329"/>
        <v>Noviembre</v>
      </c>
      <c r="BG212" s="5" t="str">
        <f t="shared" si="329"/>
        <v>Diciembre</v>
      </c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91"/>
    </row>
    <row r="213" spans="2:79" ht="14.25">
      <c r="B213" s="98"/>
      <c r="C213" s="272"/>
      <c r="D213" s="402"/>
      <c r="E213" s="1062" t="s">
        <v>147</v>
      </c>
      <c r="F213" s="1063"/>
      <c r="G213" s="1063"/>
      <c r="H213" s="1056"/>
      <c r="I213" s="377" t="s">
        <v>146</v>
      </c>
      <c r="J213" s="378">
        <f>SUM(J214:J218)</f>
        <v>0</v>
      </c>
      <c r="K213" s="378">
        <f t="shared" ref="K213:U213" si="330">SUM(K214:K218)</f>
        <v>0</v>
      </c>
      <c r="L213" s="378">
        <f t="shared" si="330"/>
        <v>0</v>
      </c>
      <c r="M213" s="378">
        <f t="shared" si="330"/>
        <v>0</v>
      </c>
      <c r="N213" s="378">
        <f t="shared" si="330"/>
        <v>0</v>
      </c>
      <c r="O213" s="378">
        <f t="shared" si="330"/>
        <v>0</v>
      </c>
      <c r="P213" s="378">
        <f t="shared" si="330"/>
        <v>0</v>
      </c>
      <c r="Q213" s="378">
        <f t="shared" si="330"/>
        <v>0</v>
      </c>
      <c r="R213" s="378">
        <f t="shared" si="330"/>
        <v>0</v>
      </c>
      <c r="S213" s="378">
        <f t="shared" si="330"/>
        <v>0</v>
      </c>
      <c r="T213" s="378">
        <f t="shared" si="330"/>
        <v>0</v>
      </c>
      <c r="U213" s="379">
        <f t="shared" si="330"/>
        <v>0</v>
      </c>
      <c r="V213" s="403"/>
      <c r="W213" s="91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104" t="str">
        <f t="shared" ref="AT213:AT218" si="331">+E213</f>
        <v>Dirección</v>
      </c>
      <c r="AU213" s="5">
        <f>SUM(AV213:BG213)</f>
        <v>0</v>
      </c>
      <c r="AV213" s="5">
        <f t="shared" ref="AV213:BG213" si="332">SUM(AV214:AV218)</f>
        <v>0</v>
      </c>
      <c r="AW213" s="5">
        <f t="shared" si="332"/>
        <v>0</v>
      </c>
      <c r="AX213" s="5">
        <f t="shared" si="332"/>
        <v>0</v>
      </c>
      <c r="AY213" s="5">
        <f t="shared" si="332"/>
        <v>0</v>
      </c>
      <c r="AZ213" s="5">
        <f t="shared" si="332"/>
        <v>0</v>
      </c>
      <c r="BA213" s="5">
        <f t="shared" si="332"/>
        <v>0</v>
      </c>
      <c r="BB213" s="5">
        <f t="shared" si="332"/>
        <v>0</v>
      </c>
      <c r="BC213" s="5">
        <f t="shared" si="332"/>
        <v>0</v>
      </c>
      <c r="BD213" s="5">
        <f t="shared" si="332"/>
        <v>0</v>
      </c>
      <c r="BE213" s="5">
        <f t="shared" si="332"/>
        <v>0</v>
      </c>
      <c r="BF213" s="5">
        <f t="shared" si="332"/>
        <v>0</v>
      </c>
      <c r="BG213" s="5">
        <f t="shared" si="332"/>
        <v>0</v>
      </c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91"/>
    </row>
    <row r="214" spans="2:79">
      <c r="B214" s="98"/>
      <c r="C214" s="272"/>
      <c r="D214" s="402"/>
      <c r="E214" s="1024"/>
      <c r="F214" s="1025"/>
      <c r="G214" s="1025"/>
      <c r="H214" s="1057"/>
      <c r="I214" s="355">
        <v>0</v>
      </c>
      <c r="J214" s="380"/>
      <c r="K214" s="380">
        <f t="shared" ref="K214:U214" si="333">+J214</f>
        <v>0</v>
      </c>
      <c r="L214" s="380">
        <f t="shared" si="333"/>
        <v>0</v>
      </c>
      <c r="M214" s="380">
        <f t="shared" si="333"/>
        <v>0</v>
      </c>
      <c r="N214" s="380">
        <f t="shared" si="333"/>
        <v>0</v>
      </c>
      <c r="O214" s="380">
        <f t="shared" si="333"/>
        <v>0</v>
      </c>
      <c r="P214" s="380">
        <f t="shared" si="333"/>
        <v>0</v>
      </c>
      <c r="Q214" s="380">
        <f t="shared" si="333"/>
        <v>0</v>
      </c>
      <c r="R214" s="380">
        <f t="shared" si="333"/>
        <v>0</v>
      </c>
      <c r="S214" s="380">
        <f t="shared" si="333"/>
        <v>0</v>
      </c>
      <c r="T214" s="380">
        <f t="shared" si="333"/>
        <v>0</v>
      </c>
      <c r="U214" s="381">
        <f t="shared" si="333"/>
        <v>0</v>
      </c>
      <c r="V214" s="403"/>
      <c r="W214" s="91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104">
        <f t="shared" si="331"/>
        <v>0</v>
      </c>
      <c r="AU214" s="5"/>
      <c r="AV214" s="5">
        <f t="shared" ref="AV214:BG218" si="334">+J214+(J214*$I214)</f>
        <v>0</v>
      </c>
      <c r="AW214" s="5">
        <f t="shared" si="334"/>
        <v>0</v>
      </c>
      <c r="AX214" s="5">
        <f t="shared" si="334"/>
        <v>0</v>
      </c>
      <c r="AY214" s="5">
        <f t="shared" si="334"/>
        <v>0</v>
      </c>
      <c r="AZ214" s="5">
        <f t="shared" si="334"/>
        <v>0</v>
      </c>
      <c r="BA214" s="5">
        <f t="shared" si="334"/>
        <v>0</v>
      </c>
      <c r="BB214" s="5">
        <f t="shared" si="334"/>
        <v>0</v>
      </c>
      <c r="BC214" s="5">
        <f t="shared" si="334"/>
        <v>0</v>
      </c>
      <c r="BD214" s="5">
        <f t="shared" si="334"/>
        <v>0</v>
      </c>
      <c r="BE214" s="5">
        <f t="shared" si="334"/>
        <v>0</v>
      </c>
      <c r="BF214" s="5">
        <f t="shared" si="334"/>
        <v>0</v>
      </c>
      <c r="BG214" s="5">
        <f t="shared" si="334"/>
        <v>0</v>
      </c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91"/>
    </row>
    <row r="215" spans="2:79">
      <c r="B215" s="98"/>
      <c r="C215" s="272"/>
      <c r="D215" s="402"/>
      <c r="E215" s="1024" t="s">
        <v>149</v>
      </c>
      <c r="F215" s="1025"/>
      <c r="G215" s="1025"/>
      <c r="H215" s="1057"/>
      <c r="I215" s="355"/>
      <c r="J215" s="380">
        <v>0</v>
      </c>
      <c r="K215" s="380">
        <f t="shared" ref="K215:U215" si="335">+J215</f>
        <v>0</v>
      </c>
      <c r="L215" s="380">
        <f t="shared" si="335"/>
        <v>0</v>
      </c>
      <c r="M215" s="380">
        <f t="shared" si="335"/>
        <v>0</v>
      </c>
      <c r="N215" s="380">
        <f t="shared" si="335"/>
        <v>0</v>
      </c>
      <c r="O215" s="380">
        <f t="shared" si="335"/>
        <v>0</v>
      </c>
      <c r="P215" s="380">
        <f t="shared" si="335"/>
        <v>0</v>
      </c>
      <c r="Q215" s="380">
        <f t="shared" si="335"/>
        <v>0</v>
      </c>
      <c r="R215" s="380">
        <f t="shared" si="335"/>
        <v>0</v>
      </c>
      <c r="S215" s="380">
        <f t="shared" si="335"/>
        <v>0</v>
      </c>
      <c r="T215" s="380">
        <f t="shared" si="335"/>
        <v>0</v>
      </c>
      <c r="U215" s="381">
        <f t="shared" si="335"/>
        <v>0</v>
      </c>
      <c r="V215" s="403"/>
      <c r="W215" s="91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104" t="str">
        <f t="shared" si="331"/>
        <v>Otros Directivos</v>
      </c>
      <c r="AU215" s="5"/>
      <c r="AV215" s="5">
        <f t="shared" si="334"/>
        <v>0</v>
      </c>
      <c r="AW215" s="5">
        <f t="shared" si="334"/>
        <v>0</v>
      </c>
      <c r="AX215" s="5">
        <f t="shared" si="334"/>
        <v>0</v>
      </c>
      <c r="AY215" s="5">
        <f t="shared" si="334"/>
        <v>0</v>
      </c>
      <c r="AZ215" s="5">
        <f t="shared" si="334"/>
        <v>0</v>
      </c>
      <c r="BA215" s="5">
        <f t="shared" si="334"/>
        <v>0</v>
      </c>
      <c r="BB215" s="5">
        <f t="shared" si="334"/>
        <v>0</v>
      </c>
      <c r="BC215" s="5">
        <f t="shared" si="334"/>
        <v>0</v>
      </c>
      <c r="BD215" s="5">
        <f t="shared" si="334"/>
        <v>0</v>
      </c>
      <c r="BE215" s="5">
        <f t="shared" si="334"/>
        <v>0</v>
      </c>
      <c r="BF215" s="5">
        <f t="shared" si="334"/>
        <v>0</v>
      </c>
      <c r="BG215" s="5">
        <f t="shared" si="334"/>
        <v>0</v>
      </c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91"/>
    </row>
    <row r="216" spans="2:79">
      <c r="B216" s="98"/>
      <c r="C216" s="272"/>
      <c r="D216" s="402"/>
      <c r="E216" s="1024"/>
      <c r="F216" s="1025"/>
      <c r="G216" s="1025"/>
      <c r="H216" s="1057"/>
      <c r="I216" s="355"/>
      <c r="J216" s="380">
        <v>0</v>
      </c>
      <c r="K216" s="380">
        <f t="shared" ref="K216:U216" si="336">+J216</f>
        <v>0</v>
      </c>
      <c r="L216" s="380">
        <f t="shared" si="336"/>
        <v>0</v>
      </c>
      <c r="M216" s="380">
        <f t="shared" si="336"/>
        <v>0</v>
      </c>
      <c r="N216" s="380">
        <f t="shared" si="336"/>
        <v>0</v>
      </c>
      <c r="O216" s="380">
        <f t="shared" si="336"/>
        <v>0</v>
      </c>
      <c r="P216" s="380">
        <f t="shared" si="336"/>
        <v>0</v>
      </c>
      <c r="Q216" s="380">
        <f t="shared" si="336"/>
        <v>0</v>
      </c>
      <c r="R216" s="380">
        <f t="shared" si="336"/>
        <v>0</v>
      </c>
      <c r="S216" s="380">
        <f t="shared" si="336"/>
        <v>0</v>
      </c>
      <c r="T216" s="380">
        <f t="shared" si="336"/>
        <v>0</v>
      </c>
      <c r="U216" s="381">
        <f t="shared" si="336"/>
        <v>0</v>
      </c>
      <c r="V216" s="403"/>
      <c r="W216" s="91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104">
        <f t="shared" si="331"/>
        <v>0</v>
      </c>
      <c r="AU216" s="5"/>
      <c r="AV216" s="5">
        <f t="shared" si="334"/>
        <v>0</v>
      </c>
      <c r="AW216" s="5">
        <f t="shared" si="334"/>
        <v>0</v>
      </c>
      <c r="AX216" s="5">
        <f t="shared" si="334"/>
        <v>0</v>
      </c>
      <c r="AY216" s="5">
        <f t="shared" si="334"/>
        <v>0</v>
      </c>
      <c r="AZ216" s="5">
        <f t="shared" si="334"/>
        <v>0</v>
      </c>
      <c r="BA216" s="5">
        <f t="shared" si="334"/>
        <v>0</v>
      </c>
      <c r="BB216" s="5">
        <f t="shared" si="334"/>
        <v>0</v>
      </c>
      <c r="BC216" s="5">
        <f t="shared" si="334"/>
        <v>0</v>
      </c>
      <c r="BD216" s="5">
        <f t="shared" si="334"/>
        <v>0</v>
      </c>
      <c r="BE216" s="5">
        <f t="shared" si="334"/>
        <v>0</v>
      </c>
      <c r="BF216" s="5">
        <f t="shared" si="334"/>
        <v>0</v>
      </c>
      <c r="BG216" s="5">
        <f t="shared" si="334"/>
        <v>0</v>
      </c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91"/>
    </row>
    <row r="217" spans="2:79" hidden="1">
      <c r="B217" s="98"/>
      <c r="C217" s="272"/>
      <c r="D217" s="402"/>
      <c r="E217" s="1024"/>
      <c r="F217" s="1025"/>
      <c r="G217" s="1025"/>
      <c r="H217" s="1057"/>
      <c r="I217" s="355"/>
      <c r="J217" s="380"/>
      <c r="K217" s="380">
        <f t="shared" ref="K217:U217" si="337">+J217</f>
        <v>0</v>
      </c>
      <c r="L217" s="380">
        <f t="shared" si="337"/>
        <v>0</v>
      </c>
      <c r="M217" s="380">
        <f t="shared" si="337"/>
        <v>0</v>
      </c>
      <c r="N217" s="380">
        <f t="shared" si="337"/>
        <v>0</v>
      </c>
      <c r="O217" s="380">
        <f t="shared" si="337"/>
        <v>0</v>
      </c>
      <c r="P217" s="380">
        <f t="shared" si="337"/>
        <v>0</v>
      </c>
      <c r="Q217" s="380">
        <f t="shared" si="337"/>
        <v>0</v>
      </c>
      <c r="R217" s="380">
        <f t="shared" si="337"/>
        <v>0</v>
      </c>
      <c r="S217" s="380">
        <f t="shared" si="337"/>
        <v>0</v>
      </c>
      <c r="T217" s="380">
        <f t="shared" si="337"/>
        <v>0</v>
      </c>
      <c r="U217" s="381">
        <f t="shared" si="337"/>
        <v>0</v>
      </c>
      <c r="V217" s="403"/>
      <c r="W217" s="91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104">
        <f t="shared" si="331"/>
        <v>0</v>
      </c>
      <c r="AU217" s="5"/>
      <c r="AV217" s="5">
        <f t="shared" si="334"/>
        <v>0</v>
      </c>
      <c r="AW217" s="5">
        <f t="shared" si="334"/>
        <v>0</v>
      </c>
      <c r="AX217" s="5">
        <f t="shared" si="334"/>
        <v>0</v>
      </c>
      <c r="AY217" s="5">
        <f t="shared" si="334"/>
        <v>0</v>
      </c>
      <c r="AZ217" s="5">
        <f t="shared" si="334"/>
        <v>0</v>
      </c>
      <c r="BA217" s="5">
        <f t="shared" si="334"/>
        <v>0</v>
      </c>
      <c r="BB217" s="5">
        <f t="shared" si="334"/>
        <v>0</v>
      </c>
      <c r="BC217" s="5">
        <f t="shared" si="334"/>
        <v>0</v>
      </c>
      <c r="BD217" s="5">
        <f t="shared" si="334"/>
        <v>0</v>
      </c>
      <c r="BE217" s="5">
        <f t="shared" si="334"/>
        <v>0</v>
      </c>
      <c r="BF217" s="5">
        <f t="shared" si="334"/>
        <v>0</v>
      </c>
      <c r="BG217" s="5">
        <f t="shared" si="334"/>
        <v>0</v>
      </c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91"/>
    </row>
    <row r="218" spans="2:79" hidden="1">
      <c r="B218" s="98"/>
      <c r="C218" s="272"/>
      <c r="D218" s="402"/>
      <c r="E218" s="1020"/>
      <c r="F218" s="1021"/>
      <c r="G218" s="1021"/>
      <c r="H218" s="1058"/>
      <c r="I218" s="359"/>
      <c r="J218" s="382"/>
      <c r="K218" s="382">
        <f t="shared" ref="K218:U218" si="338">+J218</f>
        <v>0</v>
      </c>
      <c r="L218" s="382">
        <f t="shared" si="338"/>
        <v>0</v>
      </c>
      <c r="M218" s="382">
        <f t="shared" si="338"/>
        <v>0</v>
      </c>
      <c r="N218" s="382">
        <f t="shared" si="338"/>
        <v>0</v>
      </c>
      <c r="O218" s="382">
        <f t="shared" si="338"/>
        <v>0</v>
      </c>
      <c r="P218" s="382">
        <f t="shared" si="338"/>
        <v>0</v>
      </c>
      <c r="Q218" s="382">
        <f t="shared" si="338"/>
        <v>0</v>
      </c>
      <c r="R218" s="382">
        <f t="shared" si="338"/>
        <v>0</v>
      </c>
      <c r="S218" s="382">
        <f t="shared" si="338"/>
        <v>0</v>
      </c>
      <c r="T218" s="382">
        <f t="shared" si="338"/>
        <v>0</v>
      </c>
      <c r="U218" s="383">
        <f t="shared" si="338"/>
        <v>0</v>
      </c>
      <c r="V218" s="403"/>
      <c r="W218" s="91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104">
        <f t="shared" si="331"/>
        <v>0</v>
      </c>
      <c r="AU218" s="5"/>
      <c r="AV218" s="5">
        <f t="shared" si="334"/>
        <v>0</v>
      </c>
      <c r="AW218" s="5">
        <f t="shared" si="334"/>
        <v>0</v>
      </c>
      <c r="AX218" s="5">
        <f t="shared" si="334"/>
        <v>0</v>
      </c>
      <c r="AY218" s="5">
        <f t="shared" si="334"/>
        <v>0</v>
      </c>
      <c r="AZ218" s="5">
        <f t="shared" si="334"/>
        <v>0</v>
      </c>
      <c r="BA218" s="5">
        <f t="shared" si="334"/>
        <v>0</v>
      </c>
      <c r="BB218" s="5">
        <f t="shared" si="334"/>
        <v>0</v>
      </c>
      <c r="BC218" s="5">
        <f t="shared" si="334"/>
        <v>0</v>
      </c>
      <c r="BD218" s="5">
        <f t="shared" si="334"/>
        <v>0</v>
      </c>
      <c r="BE218" s="5">
        <f t="shared" si="334"/>
        <v>0</v>
      </c>
      <c r="BF218" s="5">
        <f t="shared" si="334"/>
        <v>0</v>
      </c>
      <c r="BG218" s="5">
        <f t="shared" si="334"/>
        <v>0</v>
      </c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91"/>
    </row>
    <row r="219" spans="2:79" hidden="1">
      <c r="B219" s="98"/>
      <c r="C219" s="272"/>
      <c r="D219" s="402"/>
      <c r="E219" s="384"/>
      <c r="F219" s="188"/>
      <c r="G219" s="188"/>
      <c r="H219" s="188"/>
      <c r="I219" s="188"/>
      <c r="J219" s="385"/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  <c r="U219" s="386"/>
      <c r="V219" s="403"/>
      <c r="W219" s="91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91"/>
    </row>
    <row r="220" spans="2:79" ht="14.25">
      <c r="B220" s="98"/>
      <c r="C220" s="272"/>
      <c r="D220" s="402"/>
      <c r="E220" s="1079" t="s">
        <v>158</v>
      </c>
      <c r="F220" s="1080"/>
      <c r="G220" s="1080"/>
      <c r="H220" s="1059"/>
      <c r="I220" s="377" t="s">
        <v>146</v>
      </c>
      <c r="J220" s="378">
        <f>SUM(J221:J236)</f>
        <v>0</v>
      </c>
      <c r="K220" s="378">
        <f t="shared" ref="K220:U220" si="339">SUM(K221:K236)</f>
        <v>0</v>
      </c>
      <c r="L220" s="378">
        <f t="shared" si="339"/>
        <v>0</v>
      </c>
      <c r="M220" s="378">
        <f t="shared" si="339"/>
        <v>0</v>
      </c>
      <c r="N220" s="378">
        <f t="shared" si="339"/>
        <v>0</v>
      </c>
      <c r="O220" s="378">
        <f t="shared" si="339"/>
        <v>0</v>
      </c>
      <c r="P220" s="378">
        <f t="shared" si="339"/>
        <v>0</v>
      </c>
      <c r="Q220" s="378">
        <f t="shared" si="339"/>
        <v>0</v>
      </c>
      <c r="R220" s="378">
        <f t="shared" si="339"/>
        <v>0</v>
      </c>
      <c r="S220" s="378">
        <f t="shared" si="339"/>
        <v>0</v>
      </c>
      <c r="T220" s="378">
        <f t="shared" si="339"/>
        <v>0</v>
      </c>
      <c r="U220" s="379">
        <f t="shared" si="339"/>
        <v>0</v>
      </c>
      <c r="V220" s="403"/>
      <c r="W220" s="91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104" t="str">
        <f>+E220</f>
        <v>Otro personal</v>
      </c>
      <c r="AU220" s="5">
        <f>SUM(AV220:BG220)</f>
        <v>0</v>
      </c>
      <c r="AV220" s="5">
        <f t="shared" ref="AV220:BG220" si="340">SUM(AV221:AV236)</f>
        <v>0</v>
      </c>
      <c r="AW220" s="5">
        <f t="shared" si="340"/>
        <v>0</v>
      </c>
      <c r="AX220" s="5">
        <f t="shared" si="340"/>
        <v>0</v>
      </c>
      <c r="AY220" s="5">
        <f t="shared" si="340"/>
        <v>0</v>
      </c>
      <c r="AZ220" s="5">
        <f t="shared" si="340"/>
        <v>0</v>
      </c>
      <c r="BA220" s="5">
        <f t="shared" si="340"/>
        <v>0</v>
      </c>
      <c r="BB220" s="5">
        <f t="shared" si="340"/>
        <v>0</v>
      </c>
      <c r="BC220" s="5">
        <f t="shared" si="340"/>
        <v>0</v>
      </c>
      <c r="BD220" s="5">
        <f t="shared" si="340"/>
        <v>0</v>
      </c>
      <c r="BE220" s="5">
        <f t="shared" si="340"/>
        <v>0</v>
      </c>
      <c r="BF220" s="5">
        <f t="shared" si="340"/>
        <v>0</v>
      </c>
      <c r="BG220" s="5">
        <f t="shared" si="340"/>
        <v>0</v>
      </c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91"/>
    </row>
    <row r="221" spans="2:79">
      <c r="B221" s="98"/>
      <c r="C221" s="272"/>
      <c r="D221" s="402"/>
      <c r="E221" s="1024" t="s">
        <v>144</v>
      </c>
      <c r="F221" s="1025"/>
      <c r="G221" s="1025"/>
      <c r="H221" s="1060"/>
      <c r="I221" s="355">
        <v>0</v>
      </c>
      <c r="J221" s="380">
        <v>0</v>
      </c>
      <c r="K221" s="380">
        <v>0</v>
      </c>
      <c r="L221" s="380">
        <v>0</v>
      </c>
      <c r="M221" s="380">
        <v>0</v>
      </c>
      <c r="N221" s="380">
        <f t="shared" ref="N221:U221" si="341">+M221</f>
        <v>0</v>
      </c>
      <c r="O221" s="380">
        <f t="shared" si="341"/>
        <v>0</v>
      </c>
      <c r="P221" s="380">
        <f t="shared" si="341"/>
        <v>0</v>
      </c>
      <c r="Q221" s="380">
        <f t="shared" si="341"/>
        <v>0</v>
      </c>
      <c r="R221" s="380">
        <f t="shared" si="341"/>
        <v>0</v>
      </c>
      <c r="S221" s="380">
        <f t="shared" si="341"/>
        <v>0</v>
      </c>
      <c r="T221" s="380">
        <f t="shared" si="341"/>
        <v>0</v>
      </c>
      <c r="U221" s="381">
        <f t="shared" si="341"/>
        <v>0</v>
      </c>
      <c r="V221" s="403"/>
      <c r="W221" s="91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104" t="str">
        <f t="shared" ref="AT221:AT236" si="342">+E221</f>
        <v>Empleo o puesto de trabajo</v>
      </c>
      <c r="AU221" s="5"/>
      <c r="AV221" s="5">
        <f t="shared" ref="AV221:AV236" si="343">+J221+(J221*$I221)</f>
        <v>0</v>
      </c>
      <c r="AW221" s="5">
        <f t="shared" ref="AW221:AW236" si="344">+K221+(K221*$I221)</f>
        <v>0</v>
      </c>
      <c r="AX221" s="5">
        <f t="shared" ref="AX221:AX236" si="345">+L221+(L221*$I221)</f>
        <v>0</v>
      </c>
      <c r="AY221" s="5">
        <f t="shared" ref="AY221:AY236" si="346">+M221+(M221*$I221)</f>
        <v>0</v>
      </c>
      <c r="AZ221" s="5">
        <f t="shared" ref="AZ221:AZ236" si="347">+N221+(N221*$I221)</f>
        <v>0</v>
      </c>
      <c r="BA221" s="5">
        <f t="shared" ref="BA221:BA236" si="348">+O221+(O221*$I221)</f>
        <v>0</v>
      </c>
      <c r="BB221" s="5">
        <f t="shared" ref="BB221:BB236" si="349">+P221+(P221*$I221)</f>
        <v>0</v>
      </c>
      <c r="BC221" s="5">
        <f t="shared" ref="BC221:BC236" si="350">+Q221+(Q221*$I221)</f>
        <v>0</v>
      </c>
      <c r="BD221" s="5">
        <f t="shared" ref="BD221:BD236" si="351">+R221+(R221*$I221)</f>
        <v>0</v>
      </c>
      <c r="BE221" s="5">
        <f t="shared" ref="BE221:BE236" si="352">+S221+(S221*$I221)</f>
        <v>0</v>
      </c>
      <c r="BF221" s="5">
        <f t="shared" ref="BF221:BF236" si="353">+T221+(T221*$I221)</f>
        <v>0</v>
      </c>
      <c r="BG221" s="5">
        <f t="shared" ref="BG221:BG236" si="354">+U221+(U221*$I221)</f>
        <v>0</v>
      </c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91"/>
    </row>
    <row r="222" spans="2:79">
      <c r="B222" s="98"/>
      <c r="C222" s="272"/>
      <c r="D222" s="402"/>
      <c r="E222" s="1024"/>
      <c r="F222" s="1025"/>
      <c r="G222" s="1025"/>
      <c r="H222" s="1060"/>
      <c r="I222" s="355"/>
      <c r="J222" s="380">
        <v>0</v>
      </c>
      <c r="K222" s="380">
        <v>0</v>
      </c>
      <c r="L222" s="380">
        <v>0</v>
      </c>
      <c r="M222" s="380">
        <v>0</v>
      </c>
      <c r="N222" s="380">
        <f t="shared" ref="N222:U222" si="355">+M222</f>
        <v>0</v>
      </c>
      <c r="O222" s="380">
        <f t="shared" si="355"/>
        <v>0</v>
      </c>
      <c r="P222" s="380">
        <f t="shared" si="355"/>
        <v>0</v>
      </c>
      <c r="Q222" s="380">
        <f t="shared" si="355"/>
        <v>0</v>
      </c>
      <c r="R222" s="380">
        <f t="shared" si="355"/>
        <v>0</v>
      </c>
      <c r="S222" s="380">
        <f t="shared" si="355"/>
        <v>0</v>
      </c>
      <c r="T222" s="380">
        <f t="shared" si="355"/>
        <v>0</v>
      </c>
      <c r="U222" s="381">
        <f t="shared" si="355"/>
        <v>0</v>
      </c>
      <c r="V222" s="403"/>
      <c r="W222" s="91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104">
        <f t="shared" si="342"/>
        <v>0</v>
      </c>
      <c r="AU222" s="5"/>
      <c r="AV222" s="5">
        <f t="shared" si="343"/>
        <v>0</v>
      </c>
      <c r="AW222" s="5">
        <f t="shared" si="344"/>
        <v>0</v>
      </c>
      <c r="AX222" s="5">
        <f t="shared" si="345"/>
        <v>0</v>
      </c>
      <c r="AY222" s="5">
        <f t="shared" si="346"/>
        <v>0</v>
      </c>
      <c r="AZ222" s="5">
        <f t="shared" si="347"/>
        <v>0</v>
      </c>
      <c r="BA222" s="5">
        <f t="shared" si="348"/>
        <v>0</v>
      </c>
      <c r="BB222" s="5">
        <f t="shared" si="349"/>
        <v>0</v>
      </c>
      <c r="BC222" s="5">
        <f t="shared" si="350"/>
        <v>0</v>
      </c>
      <c r="BD222" s="5">
        <f t="shared" si="351"/>
        <v>0</v>
      </c>
      <c r="BE222" s="5">
        <f t="shared" si="352"/>
        <v>0</v>
      </c>
      <c r="BF222" s="5">
        <f t="shared" si="353"/>
        <v>0</v>
      </c>
      <c r="BG222" s="5">
        <f t="shared" si="354"/>
        <v>0</v>
      </c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91"/>
    </row>
    <row r="223" spans="2:79">
      <c r="B223" s="98"/>
      <c r="C223" s="272"/>
      <c r="D223" s="402"/>
      <c r="E223" s="1024"/>
      <c r="F223" s="1025"/>
      <c r="G223" s="1025"/>
      <c r="H223" s="1060"/>
      <c r="I223" s="355"/>
      <c r="J223" s="380">
        <v>0</v>
      </c>
      <c r="K223" s="380">
        <v>0</v>
      </c>
      <c r="L223" s="380">
        <v>0</v>
      </c>
      <c r="M223" s="380">
        <v>0</v>
      </c>
      <c r="N223" s="380">
        <f t="shared" ref="N223:U223" si="356">+M223</f>
        <v>0</v>
      </c>
      <c r="O223" s="380">
        <f t="shared" si="356"/>
        <v>0</v>
      </c>
      <c r="P223" s="380">
        <f t="shared" si="356"/>
        <v>0</v>
      </c>
      <c r="Q223" s="380">
        <f t="shared" si="356"/>
        <v>0</v>
      </c>
      <c r="R223" s="380">
        <f t="shared" si="356"/>
        <v>0</v>
      </c>
      <c r="S223" s="380">
        <f t="shared" si="356"/>
        <v>0</v>
      </c>
      <c r="T223" s="380">
        <f t="shared" si="356"/>
        <v>0</v>
      </c>
      <c r="U223" s="381">
        <f t="shared" si="356"/>
        <v>0</v>
      </c>
      <c r="V223" s="403"/>
      <c r="W223" s="91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469">
        <f t="shared" si="342"/>
        <v>0</v>
      </c>
      <c r="AU223" s="42"/>
      <c r="AV223" s="42">
        <f t="shared" si="343"/>
        <v>0</v>
      </c>
      <c r="AW223" s="42">
        <f t="shared" si="344"/>
        <v>0</v>
      </c>
      <c r="AX223" s="42">
        <f t="shared" si="345"/>
        <v>0</v>
      </c>
      <c r="AY223" s="42">
        <f t="shared" si="346"/>
        <v>0</v>
      </c>
      <c r="AZ223" s="42">
        <f t="shared" si="347"/>
        <v>0</v>
      </c>
      <c r="BA223" s="42">
        <f t="shared" si="348"/>
        <v>0</v>
      </c>
      <c r="BB223" s="42">
        <f t="shared" si="349"/>
        <v>0</v>
      </c>
      <c r="BC223" s="42">
        <f t="shared" si="350"/>
        <v>0</v>
      </c>
      <c r="BD223" s="42">
        <f t="shared" si="351"/>
        <v>0</v>
      </c>
      <c r="BE223" s="42">
        <f t="shared" si="352"/>
        <v>0</v>
      </c>
      <c r="BF223" s="42">
        <f t="shared" si="353"/>
        <v>0</v>
      </c>
      <c r="BG223" s="42">
        <f t="shared" si="354"/>
        <v>0</v>
      </c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91"/>
    </row>
    <row r="224" spans="2:79" hidden="1">
      <c r="B224" s="98"/>
      <c r="C224" s="272"/>
      <c r="D224" s="402"/>
      <c r="E224" s="1024"/>
      <c r="F224" s="1025"/>
      <c r="G224" s="1025"/>
      <c r="H224" s="1060"/>
      <c r="I224" s="355"/>
      <c r="J224" s="380">
        <v>0</v>
      </c>
      <c r="K224" s="380">
        <v>0</v>
      </c>
      <c r="L224" s="380">
        <v>0</v>
      </c>
      <c r="M224" s="380">
        <v>0</v>
      </c>
      <c r="N224" s="380">
        <f t="shared" ref="N224:U224" si="357">+M224</f>
        <v>0</v>
      </c>
      <c r="O224" s="380">
        <f t="shared" si="357"/>
        <v>0</v>
      </c>
      <c r="P224" s="380">
        <f t="shared" si="357"/>
        <v>0</v>
      </c>
      <c r="Q224" s="380">
        <f t="shared" si="357"/>
        <v>0</v>
      </c>
      <c r="R224" s="380">
        <f t="shared" si="357"/>
        <v>0</v>
      </c>
      <c r="S224" s="380">
        <f t="shared" si="357"/>
        <v>0</v>
      </c>
      <c r="T224" s="380">
        <f t="shared" si="357"/>
        <v>0</v>
      </c>
      <c r="U224" s="381">
        <f t="shared" si="357"/>
        <v>0</v>
      </c>
      <c r="V224" s="403"/>
      <c r="W224" s="91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104">
        <f t="shared" si="342"/>
        <v>0</v>
      </c>
      <c r="AU224" s="5"/>
      <c r="AV224" s="5">
        <f t="shared" si="343"/>
        <v>0</v>
      </c>
      <c r="AW224" s="5">
        <f t="shared" si="344"/>
        <v>0</v>
      </c>
      <c r="AX224" s="5">
        <f t="shared" si="345"/>
        <v>0</v>
      </c>
      <c r="AY224" s="5">
        <f t="shared" si="346"/>
        <v>0</v>
      </c>
      <c r="AZ224" s="5">
        <f t="shared" si="347"/>
        <v>0</v>
      </c>
      <c r="BA224" s="5">
        <f t="shared" si="348"/>
        <v>0</v>
      </c>
      <c r="BB224" s="5">
        <f t="shared" si="349"/>
        <v>0</v>
      </c>
      <c r="BC224" s="5">
        <f t="shared" si="350"/>
        <v>0</v>
      </c>
      <c r="BD224" s="5">
        <f t="shared" si="351"/>
        <v>0</v>
      </c>
      <c r="BE224" s="5">
        <f t="shared" si="352"/>
        <v>0</v>
      </c>
      <c r="BF224" s="5">
        <f t="shared" si="353"/>
        <v>0</v>
      </c>
      <c r="BG224" s="5">
        <f t="shared" si="354"/>
        <v>0</v>
      </c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91"/>
    </row>
    <row r="225" spans="2:79" hidden="1">
      <c r="B225" s="98"/>
      <c r="C225" s="272"/>
      <c r="D225" s="402"/>
      <c r="E225" s="1024"/>
      <c r="F225" s="1025"/>
      <c r="G225" s="1025"/>
      <c r="H225" s="1060"/>
      <c r="I225" s="355"/>
      <c r="J225" s="380">
        <v>0</v>
      </c>
      <c r="K225" s="380">
        <v>0</v>
      </c>
      <c r="L225" s="380">
        <v>0</v>
      </c>
      <c r="M225" s="380">
        <v>0</v>
      </c>
      <c r="N225" s="380">
        <f t="shared" ref="N225:U225" si="358">+M225</f>
        <v>0</v>
      </c>
      <c r="O225" s="380">
        <f t="shared" si="358"/>
        <v>0</v>
      </c>
      <c r="P225" s="380">
        <f t="shared" si="358"/>
        <v>0</v>
      </c>
      <c r="Q225" s="380">
        <f t="shared" si="358"/>
        <v>0</v>
      </c>
      <c r="R225" s="380">
        <f t="shared" si="358"/>
        <v>0</v>
      </c>
      <c r="S225" s="380">
        <f t="shared" si="358"/>
        <v>0</v>
      </c>
      <c r="T225" s="380">
        <f t="shared" si="358"/>
        <v>0</v>
      </c>
      <c r="U225" s="381">
        <f t="shared" si="358"/>
        <v>0</v>
      </c>
      <c r="V225" s="403"/>
      <c r="W225" s="91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104">
        <f t="shared" si="342"/>
        <v>0</v>
      </c>
      <c r="AU225" s="5"/>
      <c r="AV225" s="5">
        <f t="shared" si="343"/>
        <v>0</v>
      </c>
      <c r="AW225" s="5">
        <f t="shared" si="344"/>
        <v>0</v>
      </c>
      <c r="AX225" s="5">
        <f t="shared" si="345"/>
        <v>0</v>
      </c>
      <c r="AY225" s="5">
        <f t="shared" si="346"/>
        <v>0</v>
      </c>
      <c r="AZ225" s="5">
        <f t="shared" si="347"/>
        <v>0</v>
      </c>
      <c r="BA225" s="5">
        <f t="shared" si="348"/>
        <v>0</v>
      </c>
      <c r="BB225" s="5">
        <f t="shared" si="349"/>
        <v>0</v>
      </c>
      <c r="BC225" s="5">
        <f t="shared" si="350"/>
        <v>0</v>
      </c>
      <c r="BD225" s="5">
        <f t="shared" si="351"/>
        <v>0</v>
      </c>
      <c r="BE225" s="5">
        <f t="shared" si="352"/>
        <v>0</v>
      </c>
      <c r="BF225" s="5">
        <f t="shared" si="353"/>
        <v>0</v>
      </c>
      <c r="BG225" s="5">
        <f t="shared" si="354"/>
        <v>0</v>
      </c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91"/>
    </row>
    <row r="226" spans="2:79" hidden="1">
      <c r="B226" s="98"/>
      <c r="C226" s="272"/>
      <c r="D226" s="402"/>
      <c r="E226" s="1024"/>
      <c r="F226" s="1025"/>
      <c r="G226" s="1025"/>
      <c r="H226" s="1060"/>
      <c r="I226" s="355"/>
      <c r="J226" s="380">
        <v>0</v>
      </c>
      <c r="K226" s="380">
        <v>0</v>
      </c>
      <c r="L226" s="380">
        <v>0</v>
      </c>
      <c r="M226" s="380">
        <v>0</v>
      </c>
      <c r="N226" s="380">
        <f t="shared" ref="N226:U226" si="359">+M226</f>
        <v>0</v>
      </c>
      <c r="O226" s="380">
        <f t="shared" si="359"/>
        <v>0</v>
      </c>
      <c r="P226" s="380">
        <f t="shared" si="359"/>
        <v>0</v>
      </c>
      <c r="Q226" s="380">
        <f t="shared" si="359"/>
        <v>0</v>
      </c>
      <c r="R226" s="380">
        <f t="shared" si="359"/>
        <v>0</v>
      </c>
      <c r="S226" s="380">
        <f t="shared" si="359"/>
        <v>0</v>
      </c>
      <c r="T226" s="380">
        <f t="shared" si="359"/>
        <v>0</v>
      </c>
      <c r="U226" s="381">
        <f t="shared" si="359"/>
        <v>0</v>
      </c>
      <c r="V226" s="403"/>
      <c r="W226" s="91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104">
        <f t="shared" si="342"/>
        <v>0</v>
      </c>
      <c r="AU226" s="5"/>
      <c r="AV226" s="5">
        <f t="shared" si="343"/>
        <v>0</v>
      </c>
      <c r="AW226" s="5">
        <f t="shared" si="344"/>
        <v>0</v>
      </c>
      <c r="AX226" s="5">
        <f t="shared" si="345"/>
        <v>0</v>
      </c>
      <c r="AY226" s="5">
        <f t="shared" si="346"/>
        <v>0</v>
      </c>
      <c r="AZ226" s="5">
        <f t="shared" si="347"/>
        <v>0</v>
      </c>
      <c r="BA226" s="5">
        <f t="shared" si="348"/>
        <v>0</v>
      </c>
      <c r="BB226" s="5">
        <f t="shared" si="349"/>
        <v>0</v>
      </c>
      <c r="BC226" s="5">
        <f t="shared" si="350"/>
        <v>0</v>
      </c>
      <c r="BD226" s="5">
        <f t="shared" si="351"/>
        <v>0</v>
      </c>
      <c r="BE226" s="5">
        <f t="shared" si="352"/>
        <v>0</v>
      </c>
      <c r="BF226" s="5">
        <f t="shared" si="353"/>
        <v>0</v>
      </c>
      <c r="BG226" s="5">
        <f t="shared" si="354"/>
        <v>0</v>
      </c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91"/>
    </row>
    <row r="227" spans="2:79" hidden="1">
      <c r="B227" s="98"/>
      <c r="C227" s="272"/>
      <c r="D227" s="402"/>
      <c r="E227" s="1024"/>
      <c r="F227" s="1025"/>
      <c r="G227" s="1025"/>
      <c r="H227" s="1060"/>
      <c r="I227" s="355"/>
      <c r="J227" s="380">
        <v>0</v>
      </c>
      <c r="K227" s="380">
        <v>0</v>
      </c>
      <c r="L227" s="380">
        <v>0</v>
      </c>
      <c r="M227" s="380">
        <v>0</v>
      </c>
      <c r="N227" s="380">
        <f t="shared" ref="N227:U227" si="360">+M227</f>
        <v>0</v>
      </c>
      <c r="O227" s="380">
        <f t="shared" si="360"/>
        <v>0</v>
      </c>
      <c r="P227" s="380">
        <f t="shared" si="360"/>
        <v>0</v>
      </c>
      <c r="Q227" s="380">
        <f t="shared" si="360"/>
        <v>0</v>
      </c>
      <c r="R227" s="380">
        <f t="shared" si="360"/>
        <v>0</v>
      </c>
      <c r="S227" s="380">
        <f t="shared" si="360"/>
        <v>0</v>
      </c>
      <c r="T227" s="380">
        <f t="shared" si="360"/>
        <v>0</v>
      </c>
      <c r="U227" s="381">
        <f t="shared" si="360"/>
        <v>0</v>
      </c>
      <c r="V227" s="403"/>
      <c r="W227" s="91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104">
        <f t="shared" si="342"/>
        <v>0</v>
      </c>
      <c r="AU227" s="5"/>
      <c r="AV227" s="5">
        <f t="shared" si="343"/>
        <v>0</v>
      </c>
      <c r="AW227" s="5">
        <f t="shared" si="344"/>
        <v>0</v>
      </c>
      <c r="AX227" s="5">
        <f t="shared" si="345"/>
        <v>0</v>
      </c>
      <c r="AY227" s="5">
        <f t="shared" si="346"/>
        <v>0</v>
      </c>
      <c r="AZ227" s="5">
        <f t="shared" si="347"/>
        <v>0</v>
      </c>
      <c r="BA227" s="5">
        <f t="shared" si="348"/>
        <v>0</v>
      </c>
      <c r="BB227" s="5">
        <f t="shared" si="349"/>
        <v>0</v>
      </c>
      <c r="BC227" s="5">
        <f t="shared" si="350"/>
        <v>0</v>
      </c>
      <c r="BD227" s="5">
        <f t="shared" si="351"/>
        <v>0</v>
      </c>
      <c r="BE227" s="5">
        <f t="shared" si="352"/>
        <v>0</v>
      </c>
      <c r="BF227" s="5">
        <f t="shared" si="353"/>
        <v>0</v>
      </c>
      <c r="BG227" s="5">
        <f t="shared" si="354"/>
        <v>0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91"/>
    </row>
    <row r="228" spans="2:79" hidden="1">
      <c r="B228" s="98"/>
      <c r="C228" s="272"/>
      <c r="D228" s="402"/>
      <c r="E228" s="1024"/>
      <c r="F228" s="1025"/>
      <c r="G228" s="1025"/>
      <c r="H228" s="1060"/>
      <c r="I228" s="355"/>
      <c r="J228" s="380">
        <v>0</v>
      </c>
      <c r="K228" s="380">
        <v>0</v>
      </c>
      <c r="L228" s="380">
        <v>0</v>
      </c>
      <c r="M228" s="380">
        <v>0</v>
      </c>
      <c r="N228" s="380">
        <f t="shared" ref="N228:U228" si="361">+M228</f>
        <v>0</v>
      </c>
      <c r="O228" s="380">
        <f t="shared" si="361"/>
        <v>0</v>
      </c>
      <c r="P228" s="380">
        <f t="shared" si="361"/>
        <v>0</v>
      </c>
      <c r="Q228" s="380">
        <f t="shared" si="361"/>
        <v>0</v>
      </c>
      <c r="R228" s="380">
        <f t="shared" si="361"/>
        <v>0</v>
      </c>
      <c r="S228" s="380">
        <f t="shared" si="361"/>
        <v>0</v>
      </c>
      <c r="T228" s="380">
        <f t="shared" si="361"/>
        <v>0</v>
      </c>
      <c r="U228" s="381">
        <f t="shared" si="361"/>
        <v>0</v>
      </c>
      <c r="V228" s="403"/>
      <c r="W228" s="91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104">
        <f t="shared" si="342"/>
        <v>0</v>
      </c>
      <c r="AU228" s="5"/>
      <c r="AV228" s="5">
        <f t="shared" si="343"/>
        <v>0</v>
      </c>
      <c r="AW228" s="5">
        <f t="shared" si="344"/>
        <v>0</v>
      </c>
      <c r="AX228" s="5">
        <f t="shared" si="345"/>
        <v>0</v>
      </c>
      <c r="AY228" s="5">
        <f t="shared" si="346"/>
        <v>0</v>
      </c>
      <c r="AZ228" s="5">
        <f t="shared" si="347"/>
        <v>0</v>
      </c>
      <c r="BA228" s="5">
        <f t="shared" si="348"/>
        <v>0</v>
      </c>
      <c r="BB228" s="5">
        <f t="shared" si="349"/>
        <v>0</v>
      </c>
      <c r="BC228" s="5">
        <f t="shared" si="350"/>
        <v>0</v>
      </c>
      <c r="BD228" s="5">
        <f t="shared" si="351"/>
        <v>0</v>
      </c>
      <c r="BE228" s="5">
        <f t="shared" si="352"/>
        <v>0</v>
      </c>
      <c r="BF228" s="5">
        <f t="shared" si="353"/>
        <v>0</v>
      </c>
      <c r="BG228" s="5">
        <f t="shared" si="354"/>
        <v>0</v>
      </c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91"/>
    </row>
    <row r="229" spans="2:79" hidden="1">
      <c r="B229" s="98"/>
      <c r="C229" s="272"/>
      <c r="D229" s="402"/>
      <c r="E229" s="1024"/>
      <c r="F229" s="1025"/>
      <c r="G229" s="1025"/>
      <c r="H229" s="1060"/>
      <c r="I229" s="355"/>
      <c r="J229" s="380">
        <v>0</v>
      </c>
      <c r="K229" s="380">
        <v>0</v>
      </c>
      <c r="L229" s="380">
        <v>0</v>
      </c>
      <c r="M229" s="380">
        <v>0</v>
      </c>
      <c r="N229" s="380">
        <f t="shared" ref="N229:U229" si="362">+M229</f>
        <v>0</v>
      </c>
      <c r="O229" s="380">
        <f t="shared" si="362"/>
        <v>0</v>
      </c>
      <c r="P229" s="380">
        <f t="shared" si="362"/>
        <v>0</v>
      </c>
      <c r="Q229" s="380">
        <f t="shared" si="362"/>
        <v>0</v>
      </c>
      <c r="R229" s="380">
        <f t="shared" si="362"/>
        <v>0</v>
      </c>
      <c r="S229" s="380">
        <f t="shared" si="362"/>
        <v>0</v>
      </c>
      <c r="T229" s="380">
        <f t="shared" si="362"/>
        <v>0</v>
      </c>
      <c r="U229" s="381">
        <f t="shared" si="362"/>
        <v>0</v>
      </c>
      <c r="V229" s="403"/>
      <c r="W229" s="91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104">
        <f t="shared" si="342"/>
        <v>0</v>
      </c>
      <c r="AU229" s="5"/>
      <c r="AV229" s="5">
        <f t="shared" si="343"/>
        <v>0</v>
      </c>
      <c r="AW229" s="5">
        <f t="shared" si="344"/>
        <v>0</v>
      </c>
      <c r="AX229" s="5">
        <f t="shared" si="345"/>
        <v>0</v>
      </c>
      <c r="AY229" s="5">
        <f t="shared" si="346"/>
        <v>0</v>
      </c>
      <c r="AZ229" s="5">
        <f t="shared" si="347"/>
        <v>0</v>
      </c>
      <c r="BA229" s="5">
        <f t="shared" si="348"/>
        <v>0</v>
      </c>
      <c r="BB229" s="5">
        <f t="shared" si="349"/>
        <v>0</v>
      </c>
      <c r="BC229" s="5">
        <f t="shared" si="350"/>
        <v>0</v>
      </c>
      <c r="BD229" s="5">
        <f t="shared" si="351"/>
        <v>0</v>
      </c>
      <c r="BE229" s="5">
        <f t="shared" si="352"/>
        <v>0</v>
      </c>
      <c r="BF229" s="5">
        <f t="shared" si="353"/>
        <v>0</v>
      </c>
      <c r="BG229" s="5">
        <f t="shared" si="354"/>
        <v>0</v>
      </c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91"/>
    </row>
    <row r="230" spans="2:79" hidden="1">
      <c r="B230" s="98"/>
      <c r="C230" s="272"/>
      <c r="D230" s="402"/>
      <c r="E230" s="1024"/>
      <c r="F230" s="1025"/>
      <c r="G230" s="1025"/>
      <c r="H230" s="1060"/>
      <c r="I230" s="355"/>
      <c r="J230" s="380">
        <v>0</v>
      </c>
      <c r="K230" s="380">
        <v>0</v>
      </c>
      <c r="L230" s="380">
        <v>0</v>
      </c>
      <c r="M230" s="380">
        <v>0</v>
      </c>
      <c r="N230" s="380">
        <f t="shared" ref="N230:U230" si="363">+M230</f>
        <v>0</v>
      </c>
      <c r="O230" s="380">
        <f t="shared" si="363"/>
        <v>0</v>
      </c>
      <c r="P230" s="380">
        <f t="shared" si="363"/>
        <v>0</v>
      </c>
      <c r="Q230" s="380">
        <f t="shared" si="363"/>
        <v>0</v>
      </c>
      <c r="R230" s="380">
        <f t="shared" si="363"/>
        <v>0</v>
      </c>
      <c r="S230" s="380">
        <f t="shared" si="363"/>
        <v>0</v>
      </c>
      <c r="T230" s="380">
        <f t="shared" si="363"/>
        <v>0</v>
      </c>
      <c r="U230" s="381">
        <f t="shared" si="363"/>
        <v>0</v>
      </c>
      <c r="V230" s="403"/>
      <c r="W230" s="91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104">
        <f t="shared" si="342"/>
        <v>0</v>
      </c>
      <c r="AU230" s="5"/>
      <c r="AV230" s="5">
        <f t="shared" si="343"/>
        <v>0</v>
      </c>
      <c r="AW230" s="5">
        <f t="shared" si="344"/>
        <v>0</v>
      </c>
      <c r="AX230" s="5">
        <f t="shared" si="345"/>
        <v>0</v>
      </c>
      <c r="AY230" s="5">
        <f t="shared" si="346"/>
        <v>0</v>
      </c>
      <c r="AZ230" s="5">
        <f t="shared" si="347"/>
        <v>0</v>
      </c>
      <c r="BA230" s="5">
        <f t="shared" si="348"/>
        <v>0</v>
      </c>
      <c r="BB230" s="5">
        <f t="shared" si="349"/>
        <v>0</v>
      </c>
      <c r="BC230" s="5">
        <f t="shared" si="350"/>
        <v>0</v>
      </c>
      <c r="BD230" s="5">
        <f t="shared" si="351"/>
        <v>0</v>
      </c>
      <c r="BE230" s="5">
        <f t="shared" si="352"/>
        <v>0</v>
      </c>
      <c r="BF230" s="5">
        <f t="shared" si="353"/>
        <v>0</v>
      </c>
      <c r="BG230" s="5">
        <f t="shared" si="354"/>
        <v>0</v>
      </c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91"/>
    </row>
    <row r="231" spans="2:79" hidden="1">
      <c r="B231" s="98"/>
      <c r="C231" s="272"/>
      <c r="D231" s="402"/>
      <c r="E231" s="1024"/>
      <c r="F231" s="1025"/>
      <c r="G231" s="1025"/>
      <c r="H231" s="1060"/>
      <c r="I231" s="355"/>
      <c r="J231" s="380">
        <v>0</v>
      </c>
      <c r="K231" s="380">
        <v>0</v>
      </c>
      <c r="L231" s="380">
        <v>0</v>
      </c>
      <c r="M231" s="380">
        <v>0</v>
      </c>
      <c r="N231" s="380">
        <f t="shared" ref="N231:U231" si="364">+M231</f>
        <v>0</v>
      </c>
      <c r="O231" s="380">
        <f t="shared" si="364"/>
        <v>0</v>
      </c>
      <c r="P231" s="380">
        <f t="shared" si="364"/>
        <v>0</v>
      </c>
      <c r="Q231" s="380">
        <f t="shared" si="364"/>
        <v>0</v>
      </c>
      <c r="R231" s="380">
        <f t="shared" si="364"/>
        <v>0</v>
      </c>
      <c r="S231" s="380">
        <f t="shared" si="364"/>
        <v>0</v>
      </c>
      <c r="T231" s="380">
        <f t="shared" si="364"/>
        <v>0</v>
      </c>
      <c r="U231" s="381">
        <f t="shared" si="364"/>
        <v>0</v>
      </c>
      <c r="V231" s="403"/>
      <c r="W231" s="91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104">
        <f t="shared" si="342"/>
        <v>0</v>
      </c>
      <c r="AU231" s="5"/>
      <c r="AV231" s="5">
        <f t="shared" si="343"/>
        <v>0</v>
      </c>
      <c r="AW231" s="5">
        <f t="shared" si="344"/>
        <v>0</v>
      </c>
      <c r="AX231" s="5">
        <f t="shared" si="345"/>
        <v>0</v>
      </c>
      <c r="AY231" s="5">
        <f t="shared" si="346"/>
        <v>0</v>
      </c>
      <c r="AZ231" s="5">
        <f t="shared" si="347"/>
        <v>0</v>
      </c>
      <c r="BA231" s="5">
        <f t="shared" si="348"/>
        <v>0</v>
      </c>
      <c r="BB231" s="5">
        <f t="shared" si="349"/>
        <v>0</v>
      </c>
      <c r="BC231" s="5">
        <f t="shared" si="350"/>
        <v>0</v>
      </c>
      <c r="BD231" s="5">
        <f t="shared" si="351"/>
        <v>0</v>
      </c>
      <c r="BE231" s="5">
        <f t="shared" si="352"/>
        <v>0</v>
      </c>
      <c r="BF231" s="5">
        <f t="shared" si="353"/>
        <v>0</v>
      </c>
      <c r="BG231" s="5">
        <f t="shared" si="354"/>
        <v>0</v>
      </c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91"/>
    </row>
    <row r="232" spans="2:79" hidden="1">
      <c r="B232" s="98"/>
      <c r="C232" s="272"/>
      <c r="D232" s="402"/>
      <c r="E232" s="1024"/>
      <c r="F232" s="1025"/>
      <c r="G232" s="1025"/>
      <c r="H232" s="1060"/>
      <c r="I232" s="355"/>
      <c r="J232" s="380">
        <v>0</v>
      </c>
      <c r="K232" s="380">
        <v>0</v>
      </c>
      <c r="L232" s="380">
        <v>0</v>
      </c>
      <c r="M232" s="380">
        <v>0</v>
      </c>
      <c r="N232" s="380">
        <f t="shared" ref="N232:U232" si="365">+M232</f>
        <v>0</v>
      </c>
      <c r="O232" s="380">
        <f t="shared" si="365"/>
        <v>0</v>
      </c>
      <c r="P232" s="380">
        <f t="shared" si="365"/>
        <v>0</v>
      </c>
      <c r="Q232" s="380">
        <f t="shared" si="365"/>
        <v>0</v>
      </c>
      <c r="R232" s="380">
        <f t="shared" si="365"/>
        <v>0</v>
      </c>
      <c r="S232" s="380">
        <f t="shared" si="365"/>
        <v>0</v>
      </c>
      <c r="T232" s="380">
        <f t="shared" si="365"/>
        <v>0</v>
      </c>
      <c r="U232" s="381">
        <f t="shared" si="365"/>
        <v>0</v>
      </c>
      <c r="V232" s="403"/>
      <c r="W232" s="91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104">
        <f t="shared" si="342"/>
        <v>0</v>
      </c>
      <c r="AU232" s="5"/>
      <c r="AV232" s="5">
        <f t="shared" si="343"/>
        <v>0</v>
      </c>
      <c r="AW232" s="5">
        <f t="shared" si="344"/>
        <v>0</v>
      </c>
      <c r="AX232" s="5">
        <f t="shared" si="345"/>
        <v>0</v>
      </c>
      <c r="AY232" s="5">
        <f t="shared" si="346"/>
        <v>0</v>
      </c>
      <c r="AZ232" s="5">
        <f t="shared" si="347"/>
        <v>0</v>
      </c>
      <c r="BA232" s="5">
        <f t="shared" si="348"/>
        <v>0</v>
      </c>
      <c r="BB232" s="5">
        <f t="shared" si="349"/>
        <v>0</v>
      </c>
      <c r="BC232" s="5">
        <f t="shared" si="350"/>
        <v>0</v>
      </c>
      <c r="BD232" s="5">
        <f t="shared" si="351"/>
        <v>0</v>
      </c>
      <c r="BE232" s="5">
        <f t="shared" si="352"/>
        <v>0</v>
      </c>
      <c r="BF232" s="5">
        <f t="shared" si="353"/>
        <v>0</v>
      </c>
      <c r="BG232" s="5">
        <f t="shared" si="354"/>
        <v>0</v>
      </c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91"/>
    </row>
    <row r="233" spans="2:79" hidden="1">
      <c r="B233" s="98"/>
      <c r="C233" s="272"/>
      <c r="D233" s="402"/>
      <c r="E233" s="1024"/>
      <c r="F233" s="1025"/>
      <c r="G233" s="1025"/>
      <c r="H233" s="1060"/>
      <c r="I233" s="355"/>
      <c r="J233" s="380">
        <v>0</v>
      </c>
      <c r="K233" s="380">
        <v>0</v>
      </c>
      <c r="L233" s="380">
        <v>0</v>
      </c>
      <c r="M233" s="380">
        <v>0</v>
      </c>
      <c r="N233" s="380">
        <f t="shared" ref="N233:U233" si="366">+M233</f>
        <v>0</v>
      </c>
      <c r="O233" s="380">
        <f t="shared" si="366"/>
        <v>0</v>
      </c>
      <c r="P233" s="380">
        <f t="shared" si="366"/>
        <v>0</v>
      </c>
      <c r="Q233" s="380">
        <f t="shared" si="366"/>
        <v>0</v>
      </c>
      <c r="R233" s="380">
        <f t="shared" si="366"/>
        <v>0</v>
      </c>
      <c r="S233" s="380">
        <f t="shared" si="366"/>
        <v>0</v>
      </c>
      <c r="T233" s="380">
        <f t="shared" si="366"/>
        <v>0</v>
      </c>
      <c r="U233" s="381">
        <f t="shared" si="366"/>
        <v>0</v>
      </c>
      <c r="V233" s="403"/>
      <c r="W233" s="91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104">
        <f t="shared" si="342"/>
        <v>0</v>
      </c>
      <c r="AU233" s="5"/>
      <c r="AV233" s="5">
        <f t="shared" si="343"/>
        <v>0</v>
      </c>
      <c r="AW233" s="5">
        <f t="shared" si="344"/>
        <v>0</v>
      </c>
      <c r="AX233" s="5">
        <f t="shared" si="345"/>
        <v>0</v>
      </c>
      <c r="AY233" s="5">
        <f t="shared" si="346"/>
        <v>0</v>
      </c>
      <c r="AZ233" s="5">
        <f t="shared" si="347"/>
        <v>0</v>
      </c>
      <c r="BA233" s="5">
        <f t="shared" si="348"/>
        <v>0</v>
      </c>
      <c r="BB233" s="5">
        <f t="shared" si="349"/>
        <v>0</v>
      </c>
      <c r="BC233" s="5">
        <f t="shared" si="350"/>
        <v>0</v>
      </c>
      <c r="BD233" s="5">
        <f t="shared" si="351"/>
        <v>0</v>
      </c>
      <c r="BE233" s="5">
        <f t="shared" si="352"/>
        <v>0</v>
      </c>
      <c r="BF233" s="5">
        <f t="shared" si="353"/>
        <v>0</v>
      </c>
      <c r="BG233" s="5">
        <f t="shared" si="354"/>
        <v>0</v>
      </c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91"/>
    </row>
    <row r="234" spans="2:79" hidden="1">
      <c r="B234" s="98"/>
      <c r="C234" s="272"/>
      <c r="D234" s="402"/>
      <c r="E234" s="1024"/>
      <c r="F234" s="1025"/>
      <c r="G234" s="1025"/>
      <c r="H234" s="1060"/>
      <c r="I234" s="355"/>
      <c r="J234" s="380">
        <v>0</v>
      </c>
      <c r="K234" s="380">
        <v>0</v>
      </c>
      <c r="L234" s="380">
        <v>0</v>
      </c>
      <c r="M234" s="380">
        <v>0</v>
      </c>
      <c r="N234" s="380">
        <f t="shared" ref="N234:U234" si="367">+M234</f>
        <v>0</v>
      </c>
      <c r="O234" s="380">
        <f t="shared" si="367"/>
        <v>0</v>
      </c>
      <c r="P234" s="380">
        <f t="shared" si="367"/>
        <v>0</v>
      </c>
      <c r="Q234" s="380">
        <f t="shared" si="367"/>
        <v>0</v>
      </c>
      <c r="R234" s="380">
        <f t="shared" si="367"/>
        <v>0</v>
      </c>
      <c r="S234" s="380">
        <f t="shared" si="367"/>
        <v>0</v>
      </c>
      <c r="T234" s="380">
        <f t="shared" si="367"/>
        <v>0</v>
      </c>
      <c r="U234" s="381">
        <f t="shared" si="367"/>
        <v>0</v>
      </c>
      <c r="V234" s="403"/>
      <c r="W234" s="91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104">
        <f t="shared" si="342"/>
        <v>0</v>
      </c>
      <c r="AU234" s="5"/>
      <c r="AV234" s="5">
        <f t="shared" si="343"/>
        <v>0</v>
      </c>
      <c r="AW234" s="5">
        <f t="shared" si="344"/>
        <v>0</v>
      </c>
      <c r="AX234" s="5">
        <f t="shared" si="345"/>
        <v>0</v>
      </c>
      <c r="AY234" s="5">
        <f t="shared" si="346"/>
        <v>0</v>
      </c>
      <c r="AZ234" s="5">
        <f t="shared" si="347"/>
        <v>0</v>
      </c>
      <c r="BA234" s="5">
        <f t="shared" si="348"/>
        <v>0</v>
      </c>
      <c r="BB234" s="5">
        <f t="shared" si="349"/>
        <v>0</v>
      </c>
      <c r="BC234" s="5">
        <f t="shared" si="350"/>
        <v>0</v>
      </c>
      <c r="BD234" s="5">
        <f t="shared" si="351"/>
        <v>0</v>
      </c>
      <c r="BE234" s="5">
        <f t="shared" si="352"/>
        <v>0</v>
      </c>
      <c r="BF234" s="5">
        <f t="shared" si="353"/>
        <v>0</v>
      </c>
      <c r="BG234" s="5">
        <f t="shared" si="354"/>
        <v>0</v>
      </c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91"/>
    </row>
    <row r="235" spans="2:79" hidden="1">
      <c r="B235" s="98"/>
      <c r="C235" s="272"/>
      <c r="D235" s="402"/>
      <c r="E235" s="1024"/>
      <c r="F235" s="1025"/>
      <c r="G235" s="1025"/>
      <c r="H235" s="1060"/>
      <c r="I235" s="355"/>
      <c r="J235" s="380">
        <v>0</v>
      </c>
      <c r="K235" s="380">
        <v>0</v>
      </c>
      <c r="L235" s="380">
        <v>0</v>
      </c>
      <c r="M235" s="380">
        <v>0</v>
      </c>
      <c r="N235" s="380">
        <f t="shared" ref="N235:U235" si="368">+M235</f>
        <v>0</v>
      </c>
      <c r="O235" s="380">
        <f t="shared" si="368"/>
        <v>0</v>
      </c>
      <c r="P235" s="380">
        <f t="shared" si="368"/>
        <v>0</v>
      </c>
      <c r="Q235" s="380">
        <f t="shared" si="368"/>
        <v>0</v>
      </c>
      <c r="R235" s="380">
        <f t="shared" si="368"/>
        <v>0</v>
      </c>
      <c r="S235" s="380">
        <f t="shared" si="368"/>
        <v>0</v>
      </c>
      <c r="T235" s="380">
        <f t="shared" si="368"/>
        <v>0</v>
      </c>
      <c r="U235" s="381">
        <f t="shared" si="368"/>
        <v>0</v>
      </c>
      <c r="V235" s="403"/>
      <c r="W235" s="91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104">
        <f t="shared" si="342"/>
        <v>0</v>
      </c>
      <c r="AU235" s="5"/>
      <c r="AV235" s="5">
        <f t="shared" si="343"/>
        <v>0</v>
      </c>
      <c r="AW235" s="5">
        <f t="shared" si="344"/>
        <v>0</v>
      </c>
      <c r="AX235" s="5">
        <f t="shared" si="345"/>
        <v>0</v>
      </c>
      <c r="AY235" s="5">
        <f t="shared" si="346"/>
        <v>0</v>
      </c>
      <c r="AZ235" s="5">
        <f t="shared" si="347"/>
        <v>0</v>
      </c>
      <c r="BA235" s="5">
        <f t="shared" si="348"/>
        <v>0</v>
      </c>
      <c r="BB235" s="5">
        <f t="shared" si="349"/>
        <v>0</v>
      </c>
      <c r="BC235" s="5">
        <f t="shared" si="350"/>
        <v>0</v>
      </c>
      <c r="BD235" s="5">
        <f t="shared" si="351"/>
        <v>0</v>
      </c>
      <c r="BE235" s="5">
        <f t="shared" si="352"/>
        <v>0</v>
      </c>
      <c r="BF235" s="5">
        <f t="shared" si="353"/>
        <v>0</v>
      </c>
      <c r="BG235" s="5">
        <f t="shared" si="354"/>
        <v>0</v>
      </c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91"/>
    </row>
    <row r="236" spans="2:79" hidden="1">
      <c r="B236" s="98"/>
      <c r="C236" s="272"/>
      <c r="D236" s="402"/>
      <c r="E236" s="1020"/>
      <c r="F236" s="1021"/>
      <c r="G236" s="1021"/>
      <c r="H236" s="1061"/>
      <c r="I236" s="359"/>
      <c r="J236" s="382">
        <v>0</v>
      </c>
      <c r="K236" s="382">
        <v>0</v>
      </c>
      <c r="L236" s="382">
        <v>0</v>
      </c>
      <c r="M236" s="382">
        <v>0</v>
      </c>
      <c r="N236" s="382">
        <f t="shared" ref="N236:U236" si="369">+M236</f>
        <v>0</v>
      </c>
      <c r="O236" s="382">
        <f t="shared" si="369"/>
        <v>0</v>
      </c>
      <c r="P236" s="382">
        <f t="shared" si="369"/>
        <v>0</v>
      </c>
      <c r="Q236" s="382">
        <f t="shared" si="369"/>
        <v>0</v>
      </c>
      <c r="R236" s="382">
        <f t="shared" si="369"/>
        <v>0</v>
      </c>
      <c r="S236" s="382">
        <f t="shared" si="369"/>
        <v>0</v>
      </c>
      <c r="T236" s="382">
        <f t="shared" si="369"/>
        <v>0</v>
      </c>
      <c r="U236" s="383">
        <f t="shared" si="369"/>
        <v>0</v>
      </c>
      <c r="V236" s="403"/>
      <c r="W236" s="91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469">
        <f t="shared" si="342"/>
        <v>0</v>
      </c>
      <c r="AU236" s="42"/>
      <c r="AV236" s="42">
        <f t="shared" si="343"/>
        <v>0</v>
      </c>
      <c r="AW236" s="42">
        <f t="shared" si="344"/>
        <v>0</v>
      </c>
      <c r="AX236" s="42">
        <f t="shared" si="345"/>
        <v>0</v>
      </c>
      <c r="AY236" s="42">
        <f t="shared" si="346"/>
        <v>0</v>
      </c>
      <c r="AZ236" s="42">
        <f t="shared" si="347"/>
        <v>0</v>
      </c>
      <c r="BA236" s="42">
        <f t="shared" si="348"/>
        <v>0</v>
      </c>
      <c r="BB236" s="42">
        <f t="shared" si="349"/>
        <v>0</v>
      </c>
      <c r="BC236" s="42">
        <f t="shared" si="350"/>
        <v>0</v>
      </c>
      <c r="BD236" s="42">
        <f t="shared" si="351"/>
        <v>0</v>
      </c>
      <c r="BE236" s="42">
        <f t="shared" si="352"/>
        <v>0</v>
      </c>
      <c r="BF236" s="42">
        <f t="shared" si="353"/>
        <v>0</v>
      </c>
      <c r="BG236" s="42">
        <f t="shared" si="354"/>
        <v>0</v>
      </c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91"/>
    </row>
    <row r="237" spans="2:79">
      <c r="B237" s="98"/>
      <c r="C237" s="272"/>
      <c r="D237" s="406"/>
      <c r="E237" s="407" t="s">
        <v>151</v>
      </c>
      <c r="F237" s="408"/>
      <c r="G237" s="408"/>
      <c r="H237" s="408"/>
      <c r="I237" s="409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869"/>
      <c r="W237" s="91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91"/>
    </row>
    <row r="238" spans="2:79" ht="9.6" customHeight="1">
      <c r="B238" s="98"/>
      <c r="C238" s="874"/>
      <c r="D238" s="875"/>
      <c r="E238" s="875"/>
      <c r="F238" s="875"/>
      <c r="G238" s="875"/>
      <c r="H238" s="875"/>
      <c r="I238" s="875"/>
      <c r="J238" s="875"/>
      <c r="K238" s="875"/>
      <c r="L238" s="875"/>
      <c r="M238" s="875"/>
      <c r="N238" s="875"/>
      <c r="O238" s="875"/>
      <c r="P238" s="875"/>
      <c r="Q238" s="875"/>
      <c r="R238" s="875"/>
      <c r="S238" s="875"/>
      <c r="T238" s="875"/>
      <c r="U238" s="875"/>
      <c r="V238" s="875"/>
      <c r="W238" s="876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91"/>
    </row>
    <row r="239" spans="2:79" ht="18">
      <c r="B239" s="98"/>
      <c r="C239" s="272"/>
      <c r="D239" s="282">
        <v>5</v>
      </c>
      <c r="E239" s="752" t="s">
        <v>165</v>
      </c>
      <c r="F239" s="411"/>
      <c r="G239" s="412"/>
      <c r="H239" s="411"/>
      <c r="I239" s="411"/>
      <c r="J239" s="413"/>
      <c r="K239" s="413"/>
      <c r="L239" s="413"/>
      <c r="M239" s="414"/>
      <c r="N239" s="416"/>
      <c r="O239" s="416"/>
      <c r="P239" s="416"/>
      <c r="Q239" s="416"/>
      <c r="R239" s="416"/>
      <c r="S239" s="416"/>
      <c r="T239" s="416"/>
      <c r="U239" s="416"/>
      <c r="V239" s="417"/>
      <c r="W239" s="91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466">
        <f>+D239</f>
        <v>5</v>
      </c>
      <c r="AT239" s="467" t="str">
        <f>+E239</f>
        <v>Comisiones sobre ventas</v>
      </c>
      <c r="AU239" s="467" t="s">
        <v>174</v>
      </c>
      <c r="AV239" s="468">
        <f>+PPT!H14*PER!$H$242</f>
        <v>1212.5</v>
      </c>
      <c r="AW239" s="468">
        <f>+PPT!I14*PER!$H$242</f>
        <v>7275</v>
      </c>
      <c r="AX239" s="468">
        <f>+PPT!J14*PER!$H$242</f>
        <v>16490</v>
      </c>
      <c r="AY239" s="468">
        <f>+PPT!K14*PER!$H$242</f>
        <v>21825</v>
      </c>
      <c r="AZ239" s="468">
        <f>+PPT!L14*PER!$H$242</f>
        <v>10330.5</v>
      </c>
      <c r="BA239" s="468">
        <f>+PPT!M14*PER!$H$242</f>
        <v>9166.5</v>
      </c>
      <c r="BB239" s="468">
        <f>+PPT!N14*PER!$H$242</f>
        <v>14065</v>
      </c>
      <c r="BC239" s="468">
        <f>+PPT!O14*PER!$H$242</f>
        <v>15520</v>
      </c>
      <c r="BD239" s="468">
        <f>+PPT!P14*PER!$H$242</f>
        <v>31525</v>
      </c>
      <c r="BE239" s="468">
        <f>+PPT!Q14*PER!$H$242</f>
        <v>37102.5</v>
      </c>
      <c r="BF239" s="468">
        <f>+PPT!R14*PER!$H$242</f>
        <v>43165</v>
      </c>
      <c r="BG239" s="468">
        <f>+PPT!S14*PER!$H$242</f>
        <v>11155</v>
      </c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91"/>
    </row>
    <row r="240" spans="2:79">
      <c r="B240" s="98"/>
      <c r="C240" s="272"/>
      <c r="D240" s="418"/>
      <c r="E240" s="387" t="s">
        <v>409</v>
      </c>
      <c r="F240" s="369"/>
      <c r="G240" s="369"/>
      <c r="H240" s="369"/>
      <c r="I240" s="369"/>
      <c r="J240" s="369"/>
      <c r="K240" s="369"/>
      <c r="L240" s="369"/>
      <c r="M240" s="369"/>
      <c r="N240" s="369"/>
      <c r="O240" s="188"/>
      <c r="P240" s="188"/>
      <c r="Q240" s="188"/>
      <c r="R240" s="188"/>
      <c r="S240" s="188"/>
      <c r="T240" s="188"/>
      <c r="U240" s="188"/>
      <c r="V240" s="419"/>
      <c r="W240" s="91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 t="s">
        <v>176</v>
      </c>
      <c r="AV240" s="104">
        <f>+AV239*$I$242</f>
        <v>0</v>
      </c>
      <c r="AW240" s="104">
        <f t="shared" ref="AW240:BG240" si="370">+AW239*$I$242</f>
        <v>0</v>
      </c>
      <c r="AX240" s="104">
        <f t="shared" si="370"/>
        <v>0</v>
      </c>
      <c r="AY240" s="104">
        <f t="shared" si="370"/>
        <v>0</v>
      </c>
      <c r="AZ240" s="104">
        <f t="shared" si="370"/>
        <v>0</v>
      </c>
      <c r="BA240" s="104">
        <f t="shared" si="370"/>
        <v>0</v>
      </c>
      <c r="BB240" s="104">
        <f t="shared" si="370"/>
        <v>0</v>
      </c>
      <c r="BC240" s="104">
        <f t="shared" si="370"/>
        <v>0</v>
      </c>
      <c r="BD240" s="104">
        <f t="shared" si="370"/>
        <v>0</v>
      </c>
      <c r="BE240" s="104">
        <f t="shared" si="370"/>
        <v>0</v>
      </c>
      <c r="BF240" s="104">
        <f t="shared" si="370"/>
        <v>0</v>
      </c>
      <c r="BG240" s="104">
        <f t="shared" si="370"/>
        <v>0</v>
      </c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91"/>
    </row>
    <row r="241" spans="2:79">
      <c r="B241" s="98"/>
      <c r="C241" s="272"/>
      <c r="D241" s="418"/>
      <c r="E241" s="369"/>
      <c r="F241" s="369"/>
      <c r="G241" s="369"/>
      <c r="H241" s="369"/>
      <c r="I241" s="388" t="s">
        <v>146</v>
      </c>
      <c r="J241" s="369"/>
      <c r="K241" s="369"/>
      <c r="L241" s="369"/>
      <c r="M241" s="369"/>
      <c r="N241" s="369"/>
      <c r="O241" s="188"/>
      <c r="P241" s="188"/>
      <c r="Q241" s="188"/>
      <c r="R241" s="188"/>
      <c r="S241" s="188"/>
      <c r="T241" s="188"/>
      <c r="U241" s="188"/>
      <c r="V241" s="419"/>
      <c r="W241" s="91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 t="s">
        <v>175</v>
      </c>
      <c r="AV241" s="104">
        <f>SUM(AV239:AV240)</f>
        <v>1212.5</v>
      </c>
      <c r="AW241" s="104">
        <f t="shared" ref="AW241:BG241" si="371">SUM(AW239:AW240)</f>
        <v>7275</v>
      </c>
      <c r="AX241" s="104">
        <f t="shared" si="371"/>
        <v>16490</v>
      </c>
      <c r="AY241" s="104">
        <f t="shared" si="371"/>
        <v>21825</v>
      </c>
      <c r="AZ241" s="104">
        <f t="shared" si="371"/>
        <v>10330.5</v>
      </c>
      <c r="BA241" s="104">
        <f t="shared" si="371"/>
        <v>9166.5</v>
      </c>
      <c r="BB241" s="104">
        <f t="shared" si="371"/>
        <v>14065</v>
      </c>
      <c r="BC241" s="104">
        <f t="shared" si="371"/>
        <v>15520</v>
      </c>
      <c r="BD241" s="104">
        <f t="shared" si="371"/>
        <v>31525</v>
      </c>
      <c r="BE241" s="104">
        <f t="shared" si="371"/>
        <v>37102.5</v>
      </c>
      <c r="BF241" s="104">
        <f t="shared" si="371"/>
        <v>43165</v>
      </c>
      <c r="BG241" s="104">
        <f t="shared" si="371"/>
        <v>11155</v>
      </c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91"/>
    </row>
    <row r="242" spans="2:79" ht="14.25">
      <c r="B242" s="98"/>
      <c r="C242" s="272"/>
      <c r="D242" s="418"/>
      <c r="E242" s="1039" t="s">
        <v>153</v>
      </c>
      <c r="F242" s="1039"/>
      <c r="G242" s="1039"/>
      <c r="H242" s="389">
        <v>0.05</v>
      </c>
      <c r="I242" s="390">
        <v>0</v>
      </c>
      <c r="J242" s="369"/>
      <c r="K242" s="369"/>
      <c r="L242" s="369"/>
      <c r="M242" s="369"/>
      <c r="N242" s="369"/>
      <c r="O242" s="188"/>
      <c r="P242" s="188"/>
      <c r="Q242" s="188"/>
      <c r="R242" s="188"/>
      <c r="S242" s="188"/>
      <c r="T242" s="188"/>
      <c r="U242" s="188"/>
      <c r="V242" s="419"/>
      <c r="W242" s="91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42"/>
      <c r="AU242" s="42"/>
      <c r="AV242" s="469">
        <f>SUM(AV241:BG241)</f>
        <v>218832</v>
      </c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91"/>
    </row>
    <row r="243" spans="2:79" ht="15" customHeight="1">
      <c r="B243" s="98"/>
      <c r="C243" s="272"/>
      <c r="D243" s="41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391"/>
      <c r="V243" s="419"/>
      <c r="W243" s="91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91"/>
    </row>
    <row r="244" spans="2:79">
      <c r="B244" s="98"/>
      <c r="C244" s="272"/>
      <c r="D244" s="872"/>
      <c r="E244" s="873"/>
      <c r="F244" s="873"/>
      <c r="G244" s="873"/>
      <c r="H244" s="873"/>
      <c r="I244" s="873"/>
      <c r="J244" s="873"/>
      <c r="K244" s="873"/>
      <c r="L244" s="873"/>
      <c r="M244" s="873"/>
      <c r="N244" s="873"/>
      <c r="O244" s="873"/>
      <c r="P244" s="873"/>
      <c r="Q244" s="873"/>
      <c r="R244" s="873"/>
      <c r="S244" s="873"/>
      <c r="T244" s="873"/>
      <c r="U244" s="873"/>
      <c r="V244" s="420"/>
      <c r="W244" s="91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91"/>
    </row>
    <row r="245" spans="2:79" ht="11.25" customHeight="1">
      <c r="B245" s="98"/>
      <c r="C245" s="103"/>
      <c r="D245" s="473"/>
      <c r="E245" s="473"/>
      <c r="F245" s="474"/>
      <c r="G245" s="473"/>
      <c r="H245" s="473"/>
      <c r="I245" s="473"/>
      <c r="J245" s="473"/>
      <c r="K245" s="473"/>
      <c r="L245" s="473"/>
      <c r="M245" s="473"/>
      <c r="N245" s="473"/>
      <c r="O245" s="473"/>
      <c r="P245" s="473"/>
      <c r="Q245" s="473"/>
      <c r="R245" s="473"/>
      <c r="S245" s="473"/>
      <c r="T245" s="473"/>
      <c r="U245" s="473"/>
      <c r="V245" s="473"/>
      <c r="W245" s="94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 t="str">
        <f>+AT10</f>
        <v xml:space="preserve">  Personal de producción o prestación del servicio</v>
      </c>
      <c r="AU245" s="5"/>
      <c r="AV245" s="5">
        <f>+AV249+AV253+AV255</f>
        <v>13450</v>
      </c>
      <c r="AW245" s="5">
        <f t="shared" ref="AW245:BG245" si="372">+AW249+AW253+AW255</f>
        <v>13450</v>
      </c>
      <c r="AX245" s="5">
        <f t="shared" si="372"/>
        <v>13450</v>
      </c>
      <c r="AY245" s="5">
        <f t="shared" si="372"/>
        <v>13450</v>
      </c>
      <c r="AZ245" s="5">
        <f t="shared" si="372"/>
        <v>13450</v>
      </c>
      <c r="BA245" s="5">
        <f t="shared" si="372"/>
        <v>13450</v>
      </c>
      <c r="BB245" s="5">
        <f t="shared" si="372"/>
        <v>13450</v>
      </c>
      <c r="BC245" s="5">
        <f t="shared" si="372"/>
        <v>13450</v>
      </c>
      <c r="BD245" s="5">
        <f t="shared" si="372"/>
        <v>13450</v>
      </c>
      <c r="BE245" s="5">
        <f t="shared" si="372"/>
        <v>13450</v>
      </c>
      <c r="BF245" s="5">
        <f t="shared" si="372"/>
        <v>13450</v>
      </c>
      <c r="BG245" s="5">
        <f t="shared" si="372"/>
        <v>13450</v>
      </c>
      <c r="BH245" s="5">
        <f>SUM(AV245:BG245)</f>
        <v>161400</v>
      </c>
      <c r="BI245" s="104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91"/>
    </row>
    <row r="246" spans="2:79">
      <c r="B246" s="9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104" t="str">
        <f>+AT13</f>
        <v>Dirección</v>
      </c>
      <c r="AU246" s="5" t="s">
        <v>197</v>
      </c>
      <c r="AV246" s="104">
        <f t="shared" ref="AV246:BG246" si="373">J13</f>
        <v>1</v>
      </c>
      <c r="AW246" s="104">
        <f t="shared" si="373"/>
        <v>1</v>
      </c>
      <c r="AX246" s="104">
        <f t="shared" si="373"/>
        <v>1</v>
      </c>
      <c r="AY246" s="104">
        <f t="shared" si="373"/>
        <v>1</v>
      </c>
      <c r="AZ246" s="104">
        <f t="shared" si="373"/>
        <v>1</v>
      </c>
      <c r="BA246" s="104">
        <f t="shared" si="373"/>
        <v>1</v>
      </c>
      <c r="BB246" s="104">
        <f t="shared" si="373"/>
        <v>1</v>
      </c>
      <c r="BC246" s="104">
        <f t="shared" si="373"/>
        <v>1</v>
      </c>
      <c r="BD246" s="104">
        <f t="shared" si="373"/>
        <v>1</v>
      </c>
      <c r="BE246" s="104">
        <f t="shared" si="373"/>
        <v>1</v>
      </c>
      <c r="BF246" s="104">
        <f t="shared" si="373"/>
        <v>1</v>
      </c>
      <c r="BG246" s="104">
        <f t="shared" si="373"/>
        <v>1</v>
      </c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91"/>
    </row>
    <row r="247" spans="2:79">
      <c r="B247" s="9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 t="s">
        <v>198</v>
      </c>
      <c r="AV247" s="5">
        <f t="shared" ref="AV247:BG247" si="374">AV13</f>
        <v>6000</v>
      </c>
      <c r="AW247" s="5">
        <f t="shared" si="374"/>
        <v>6000</v>
      </c>
      <c r="AX247" s="5">
        <f t="shared" si="374"/>
        <v>6000</v>
      </c>
      <c r="AY247" s="5">
        <f t="shared" si="374"/>
        <v>6000</v>
      </c>
      <c r="AZ247" s="5">
        <f t="shared" si="374"/>
        <v>6000</v>
      </c>
      <c r="BA247" s="5">
        <f t="shared" si="374"/>
        <v>6000</v>
      </c>
      <c r="BB247" s="5">
        <f t="shared" si="374"/>
        <v>6000</v>
      </c>
      <c r="BC247" s="5">
        <f t="shared" si="374"/>
        <v>6000</v>
      </c>
      <c r="BD247" s="5">
        <f t="shared" si="374"/>
        <v>6000</v>
      </c>
      <c r="BE247" s="5">
        <f t="shared" si="374"/>
        <v>6000</v>
      </c>
      <c r="BF247" s="5">
        <f t="shared" si="374"/>
        <v>6000</v>
      </c>
      <c r="BG247" s="5">
        <f t="shared" si="374"/>
        <v>6000</v>
      </c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91"/>
    </row>
    <row r="248" spans="2:79">
      <c r="B248" s="9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 t="s">
        <v>199</v>
      </c>
      <c r="AV248" s="5">
        <f t="shared" ref="AV248:BG248" si="375">AV159</f>
        <v>3450</v>
      </c>
      <c r="AW248" s="5">
        <f t="shared" si="375"/>
        <v>3450</v>
      </c>
      <c r="AX248" s="5">
        <f t="shared" si="375"/>
        <v>3450</v>
      </c>
      <c r="AY248" s="5">
        <f t="shared" si="375"/>
        <v>3450</v>
      </c>
      <c r="AZ248" s="5">
        <f t="shared" si="375"/>
        <v>3450</v>
      </c>
      <c r="BA248" s="5">
        <f t="shared" si="375"/>
        <v>3450</v>
      </c>
      <c r="BB248" s="5">
        <f t="shared" si="375"/>
        <v>3450</v>
      </c>
      <c r="BC248" s="5">
        <f t="shared" si="375"/>
        <v>3450</v>
      </c>
      <c r="BD248" s="5">
        <f t="shared" si="375"/>
        <v>3450</v>
      </c>
      <c r="BE248" s="5">
        <f t="shared" si="375"/>
        <v>3450</v>
      </c>
      <c r="BF248" s="5">
        <f t="shared" si="375"/>
        <v>3450</v>
      </c>
      <c r="BG248" s="5">
        <f t="shared" si="375"/>
        <v>3450</v>
      </c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91"/>
    </row>
    <row r="249" spans="2:79">
      <c r="B249" s="9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 t="s">
        <v>200</v>
      </c>
      <c r="AV249" s="5">
        <f>SUM(AV247:AV248)</f>
        <v>9450</v>
      </c>
      <c r="AW249" s="5">
        <f t="shared" ref="AW249:BG249" si="376">SUM(AW247:AW248)</f>
        <v>9450</v>
      </c>
      <c r="AX249" s="5">
        <f t="shared" si="376"/>
        <v>9450</v>
      </c>
      <c r="AY249" s="5">
        <f t="shared" si="376"/>
        <v>9450</v>
      </c>
      <c r="AZ249" s="5">
        <f t="shared" si="376"/>
        <v>9450</v>
      </c>
      <c r="BA249" s="5">
        <f t="shared" si="376"/>
        <v>9450</v>
      </c>
      <c r="BB249" s="5">
        <f t="shared" si="376"/>
        <v>9450</v>
      </c>
      <c r="BC249" s="5">
        <f t="shared" si="376"/>
        <v>9450</v>
      </c>
      <c r="BD249" s="5">
        <f t="shared" si="376"/>
        <v>9450</v>
      </c>
      <c r="BE249" s="5">
        <f t="shared" si="376"/>
        <v>9450</v>
      </c>
      <c r="BF249" s="5">
        <f t="shared" si="376"/>
        <v>9450</v>
      </c>
      <c r="BG249" s="5">
        <f t="shared" si="376"/>
        <v>9450</v>
      </c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91"/>
    </row>
    <row r="250" spans="2:79">
      <c r="B250" s="9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104" t="str">
        <f>+AT19</f>
        <v>Personal Fijo</v>
      </c>
      <c r="AU250" s="5" t="s">
        <v>197</v>
      </c>
      <c r="AV250" s="104">
        <f t="shared" ref="AV250:BG250" si="377">J19</f>
        <v>2</v>
      </c>
      <c r="AW250" s="104">
        <f t="shared" si="377"/>
        <v>2</v>
      </c>
      <c r="AX250" s="104">
        <f t="shared" si="377"/>
        <v>2</v>
      </c>
      <c r="AY250" s="104">
        <f t="shared" si="377"/>
        <v>2</v>
      </c>
      <c r="AZ250" s="104">
        <f t="shared" si="377"/>
        <v>2</v>
      </c>
      <c r="BA250" s="104">
        <f t="shared" si="377"/>
        <v>2</v>
      </c>
      <c r="BB250" s="104">
        <f t="shared" si="377"/>
        <v>2</v>
      </c>
      <c r="BC250" s="104">
        <f t="shared" si="377"/>
        <v>2</v>
      </c>
      <c r="BD250" s="104">
        <f t="shared" si="377"/>
        <v>2</v>
      </c>
      <c r="BE250" s="104">
        <f t="shared" si="377"/>
        <v>2</v>
      </c>
      <c r="BF250" s="104">
        <f t="shared" si="377"/>
        <v>2</v>
      </c>
      <c r="BG250" s="104">
        <f t="shared" si="377"/>
        <v>2</v>
      </c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91"/>
    </row>
    <row r="251" spans="2:79">
      <c r="B251" s="9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 t="s">
        <v>198</v>
      </c>
      <c r="AV251" s="5">
        <f t="shared" ref="AV251:BG251" si="378">AV19</f>
        <v>3500</v>
      </c>
      <c r="AW251" s="5">
        <f t="shared" si="378"/>
        <v>3500</v>
      </c>
      <c r="AX251" s="5">
        <f t="shared" si="378"/>
        <v>3500</v>
      </c>
      <c r="AY251" s="5">
        <f t="shared" si="378"/>
        <v>3500</v>
      </c>
      <c r="AZ251" s="5">
        <f t="shared" si="378"/>
        <v>3500</v>
      </c>
      <c r="BA251" s="5">
        <f t="shared" si="378"/>
        <v>3500</v>
      </c>
      <c r="BB251" s="5">
        <f t="shared" si="378"/>
        <v>3500</v>
      </c>
      <c r="BC251" s="5">
        <f t="shared" si="378"/>
        <v>3500</v>
      </c>
      <c r="BD251" s="5">
        <f t="shared" si="378"/>
        <v>3500</v>
      </c>
      <c r="BE251" s="5">
        <f t="shared" si="378"/>
        <v>3500</v>
      </c>
      <c r="BF251" s="5">
        <f t="shared" si="378"/>
        <v>3500</v>
      </c>
      <c r="BG251" s="5">
        <f t="shared" si="378"/>
        <v>3500</v>
      </c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91"/>
    </row>
    <row r="252" spans="2:79">
      <c r="B252" s="9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 t="s">
        <v>199</v>
      </c>
      <c r="AV252" s="5">
        <f t="shared" ref="AV252:BG252" si="379">AV166</f>
        <v>0</v>
      </c>
      <c r="AW252" s="5">
        <f t="shared" si="379"/>
        <v>0</v>
      </c>
      <c r="AX252" s="5">
        <f t="shared" si="379"/>
        <v>0</v>
      </c>
      <c r="AY252" s="5">
        <f t="shared" si="379"/>
        <v>0</v>
      </c>
      <c r="AZ252" s="5">
        <f t="shared" si="379"/>
        <v>0</v>
      </c>
      <c r="BA252" s="5">
        <f t="shared" si="379"/>
        <v>0</v>
      </c>
      <c r="BB252" s="5">
        <f t="shared" si="379"/>
        <v>0</v>
      </c>
      <c r="BC252" s="5">
        <f t="shared" si="379"/>
        <v>0</v>
      </c>
      <c r="BD252" s="5">
        <f t="shared" si="379"/>
        <v>0</v>
      </c>
      <c r="BE252" s="5">
        <f t="shared" si="379"/>
        <v>0</v>
      </c>
      <c r="BF252" s="5">
        <f t="shared" si="379"/>
        <v>0</v>
      </c>
      <c r="BG252" s="5">
        <f t="shared" si="379"/>
        <v>0</v>
      </c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91"/>
    </row>
    <row r="253" spans="2:79">
      <c r="B253" s="9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 t="s">
        <v>200</v>
      </c>
      <c r="AV253" s="5">
        <f t="shared" ref="AV253:BG253" si="380">SUM(AV251:AV252)</f>
        <v>3500</v>
      </c>
      <c r="AW253" s="5">
        <f t="shared" si="380"/>
        <v>3500</v>
      </c>
      <c r="AX253" s="5">
        <f t="shared" si="380"/>
        <v>3500</v>
      </c>
      <c r="AY253" s="5">
        <f t="shared" si="380"/>
        <v>3500</v>
      </c>
      <c r="AZ253" s="5">
        <f t="shared" si="380"/>
        <v>3500</v>
      </c>
      <c r="BA253" s="5">
        <f t="shared" si="380"/>
        <v>3500</v>
      </c>
      <c r="BB253" s="5">
        <f t="shared" si="380"/>
        <v>3500</v>
      </c>
      <c r="BC253" s="5">
        <f t="shared" si="380"/>
        <v>3500</v>
      </c>
      <c r="BD253" s="5">
        <f t="shared" si="380"/>
        <v>3500</v>
      </c>
      <c r="BE253" s="5">
        <f t="shared" si="380"/>
        <v>3500</v>
      </c>
      <c r="BF253" s="5">
        <f t="shared" si="380"/>
        <v>3500</v>
      </c>
      <c r="BG253" s="5">
        <f t="shared" si="380"/>
        <v>3500</v>
      </c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91"/>
    </row>
    <row r="254" spans="2:79">
      <c r="B254" s="9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104" t="s">
        <v>204</v>
      </c>
      <c r="AU254" s="5" t="s">
        <v>197</v>
      </c>
      <c r="AV254" s="104">
        <f t="shared" ref="AV254:BG254" si="381">J38</f>
        <v>1</v>
      </c>
      <c r="AW254" s="104">
        <f t="shared" si="381"/>
        <v>1</v>
      </c>
      <c r="AX254" s="104">
        <f t="shared" si="381"/>
        <v>1</v>
      </c>
      <c r="AY254" s="104">
        <f t="shared" si="381"/>
        <v>1</v>
      </c>
      <c r="AZ254" s="104">
        <f t="shared" si="381"/>
        <v>1</v>
      </c>
      <c r="BA254" s="104">
        <f t="shared" si="381"/>
        <v>1</v>
      </c>
      <c r="BB254" s="104">
        <f t="shared" si="381"/>
        <v>1</v>
      </c>
      <c r="BC254" s="104">
        <f t="shared" si="381"/>
        <v>1</v>
      </c>
      <c r="BD254" s="104">
        <f t="shared" si="381"/>
        <v>1</v>
      </c>
      <c r="BE254" s="104">
        <f t="shared" si="381"/>
        <v>1</v>
      </c>
      <c r="BF254" s="104">
        <f t="shared" si="381"/>
        <v>1</v>
      </c>
      <c r="BG254" s="104">
        <f t="shared" si="381"/>
        <v>1</v>
      </c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91"/>
    </row>
    <row r="255" spans="2:79">
      <c r="B255" s="9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 t="s">
        <v>198</v>
      </c>
      <c r="AV255" s="5">
        <f t="shared" ref="AV255:BG255" si="382">AV38</f>
        <v>500</v>
      </c>
      <c r="AW255" s="5">
        <f t="shared" si="382"/>
        <v>500</v>
      </c>
      <c r="AX255" s="5">
        <f t="shared" si="382"/>
        <v>500</v>
      </c>
      <c r="AY255" s="5">
        <f t="shared" si="382"/>
        <v>500</v>
      </c>
      <c r="AZ255" s="5">
        <f t="shared" si="382"/>
        <v>500</v>
      </c>
      <c r="BA255" s="5">
        <f t="shared" si="382"/>
        <v>500</v>
      </c>
      <c r="BB255" s="5">
        <f t="shared" si="382"/>
        <v>500</v>
      </c>
      <c r="BC255" s="5">
        <f t="shared" si="382"/>
        <v>500</v>
      </c>
      <c r="BD255" s="5">
        <f t="shared" si="382"/>
        <v>500</v>
      </c>
      <c r="BE255" s="5">
        <f t="shared" si="382"/>
        <v>500</v>
      </c>
      <c r="BF255" s="5">
        <f t="shared" si="382"/>
        <v>500</v>
      </c>
      <c r="BG255" s="5">
        <f t="shared" si="382"/>
        <v>500</v>
      </c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91"/>
    </row>
    <row r="256" spans="2:79" s="73" customFormat="1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91"/>
    </row>
    <row r="257" spans="2:79" s="73" customFormat="1">
      <c r="B257" s="9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104" t="str">
        <f>+AT184</f>
        <v>Personal de Marketing y Ventas</v>
      </c>
      <c r="AU257" s="5"/>
      <c r="AV257" s="5">
        <f>+AV261+AV265+AV267</f>
        <v>5665</v>
      </c>
      <c r="AW257" s="5">
        <f t="shared" ref="AW257:BG257" si="383">+AW261+AW265+AW267</f>
        <v>5665</v>
      </c>
      <c r="AX257" s="5">
        <f t="shared" si="383"/>
        <v>5665</v>
      </c>
      <c r="AY257" s="5">
        <f t="shared" si="383"/>
        <v>5665</v>
      </c>
      <c r="AZ257" s="5">
        <f t="shared" si="383"/>
        <v>5665</v>
      </c>
      <c r="BA257" s="5">
        <f t="shared" si="383"/>
        <v>5665</v>
      </c>
      <c r="BB257" s="5">
        <f t="shared" si="383"/>
        <v>5665</v>
      </c>
      <c r="BC257" s="5">
        <f t="shared" si="383"/>
        <v>5665</v>
      </c>
      <c r="BD257" s="5">
        <f t="shared" si="383"/>
        <v>5665</v>
      </c>
      <c r="BE257" s="5">
        <f t="shared" si="383"/>
        <v>5665</v>
      </c>
      <c r="BF257" s="5">
        <f t="shared" si="383"/>
        <v>5665</v>
      </c>
      <c r="BG257" s="5">
        <f t="shared" si="383"/>
        <v>5665</v>
      </c>
      <c r="BH257" s="5">
        <f>SUM(AV257:BG257)</f>
        <v>67980</v>
      </c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91"/>
    </row>
    <row r="258" spans="2:79" s="73" customFormat="1">
      <c r="B258" s="9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104" t="str">
        <f>+AT186</f>
        <v>Dirección</v>
      </c>
      <c r="AU258" s="5" t="s">
        <v>197</v>
      </c>
      <c r="AV258" s="104">
        <f t="shared" ref="AV258:BG258" si="384">J61</f>
        <v>1</v>
      </c>
      <c r="AW258" s="104">
        <f t="shared" si="384"/>
        <v>1</v>
      </c>
      <c r="AX258" s="104">
        <f t="shared" si="384"/>
        <v>1</v>
      </c>
      <c r="AY258" s="104">
        <f t="shared" si="384"/>
        <v>1</v>
      </c>
      <c r="AZ258" s="104">
        <f t="shared" si="384"/>
        <v>1</v>
      </c>
      <c r="BA258" s="104">
        <f t="shared" si="384"/>
        <v>1</v>
      </c>
      <c r="BB258" s="104">
        <f t="shared" si="384"/>
        <v>1</v>
      </c>
      <c r="BC258" s="104">
        <f t="shared" si="384"/>
        <v>1</v>
      </c>
      <c r="BD258" s="104">
        <f t="shared" si="384"/>
        <v>1</v>
      </c>
      <c r="BE258" s="104">
        <f t="shared" si="384"/>
        <v>1</v>
      </c>
      <c r="BF258" s="104">
        <f t="shared" si="384"/>
        <v>1</v>
      </c>
      <c r="BG258" s="104">
        <f t="shared" si="384"/>
        <v>1</v>
      </c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91"/>
    </row>
    <row r="259" spans="2:79" s="73" customFormat="1">
      <c r="B259" s="9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 t="s">
        <v>198</v>
      </c>
      <c r="AV259" s="5">
        <f t="shared" ref="AV259:BG259" si="385">AV61</f>
        <v>2400</v>
      </c>
      <c r="AW259" s="5">
        <f t="shared" si="385"/>
        <v>2400</v>
      </c>
      <c r="AX259" s="5">
        <f t="shared" si="385"/>
        <v>2400</v>
      </c>
      <c r="AY259" s="5">
        <f t="shared" si="385"/>
        <v>2400</v>
      </c>
      <c r="AZ259" s="5">
        <f t="shared" si="385"/>
        <v>2400</v>
      </c>
      <c r="BA259" s="5">
        <f t="shared" si="385"/>
        <v>2400</v>
      </c>
      <c r="BB259" s="5">
        <f t="shared" si="385"/>
        <v>2400</v>
      </c>
      <c r="BC259" s="5">
        <f t="shared" si="385"/>
        <v>2400</v>
      </c>
      <c r="BD259" s="5">
        <f t="shared" si="385"/>
        <v>2400</v>
      </c>
      <c r="BE259" s="5">
        <f t="shared" si="385"/>
        <v>2400</v>
      </c>
      <c r="BF259" s="5">
        <f t="shared" si="385"/>
        <v>2400</v>
      </c>
      <c r="BG259" s="5">
        <f t="shared" si="385"/>
        <v>2400</v>
      </c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91"/>
    </row>
    <row r="260" spans="2:79" s="73" customFormat="1">
      <c r="B260" s="9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 t="s">
        <v>199</v>
      </c>
      <c r="AV260" s="5">
        <f t="shared" ref="AV260:BG260" si="386">AV186</f>
        <v>0</v>
      </c>
      <c r="AW260" s="5">
        <f t="shared" si="386"/>
        <v>0</v>
      </c>
      <c r="AX260" s="5">
        <f t="shared" si="386"/>
        <v>0</v>
      </c>
      <c r="AY260" s="5">
        <f t="shared" si="386"/>
        <v>0</v>
      </c>
      <c r="AZ260" s="5">
        <f t="shared" si="386"/>
        <v>0</v>
      </c>
      <c r="BA260" s="5">
        <f t="shared" si="386"/>
        <v>0</v>
      </c>
      <c r="BB260" s="5">
        <f t="shared" si="386"/>
        <v>0</v>
      </c>
      <c r="BC260" s="5">
        <f t="shared" si="386"/>
        <v>0</v>
      </c>
      <c r="BD260" s="5">
        <f t="shared" si="386"/>
        <v>0</v>
      </c>
      <c r="BE260" s="5">
        <f t="shared" si="386"/>
        <v>0</v>
      </c>
      <c r="BF260" s="5">
        <f t="shared" si="386"/>
        <v>0</v>
      </c>
      <c r="BG260" s="5">
        <f t="shared" si="386"/>
        <v>0</v>
      </c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91"/>
    </row>
    <row r="261" spans="2:79" s="73" customFormat="1">
      <c r="B261" s="9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 t="s">
        <v>200</v>
      </c>
      <c r="AV261" s="5">
        <f t="shared" ref="AV261:BG261" si="387">SUM(AV259:AV260)</f>
        <v>2400</v>
      </c>
      <c r="AW261" s="5">
        <f t="shared" si="387"/>
        <v>2400</v>
      </c>
      <c r="AX261" s="5">
        <f t="shared" si="387"/>
        <v>2400</v>
      </c>
      <c r="AY261" s="5">
        <f t="shared" si="387"/>
        <v>2400</v>
      </c>
      <c r="AZ261" s="5">
        <f t="shared" si="387"/>
        <v>2400</v>
      </c>
      <c r="BA261" s="5">
        <f t="shared" si="387"/>
        <v>2400</v>
      </c>
      <c r="BB261" s="5">
        <f t="shared" si="387"/>
        <v>2400</v>
      </c>
      <c r="BC261" s="5">
        <f t="shared" si="387"/>
        <v>2400</v>
      </c>
      <c r="BD261" s="5">
        <f t="shared" si="387"/>
        <v>2400</v>
      </c>
      <c r="BE261" s="5">
        <f t="shared" si="387"/>
        <v>2400</v>
      </c>
      <c r="BF261" s="5">
        <f t="shared" si="387"/>
        <v>2400</v>
      </c>
      <c r="BG261" s="5">
        <f t="shared" si="387"/>
        <v>2400</v>
      </c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91"/>
    </row>
    <row r="262" spans="2:79" s="73" customFormat="1">
      <c r="B262" s="9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104" t="str">
        <f>+AT68</f>
        <v>Personal Fijo</v>
      </c>
      <c r="AU262" s="5" t="s">
        <v>197</v>
      </c>
      <c r="AV262" s="104">
        <f t="shared" ref="AV262:BG262" si="388">J68</f>
        <v>2</v>
      </c>
      <c r="AW262" s="104">
        <f t="shared" si="388"/>
        <v>2</v>
      </c>
      <c r="AX262" s="104">
        <f t="shared" si="388"/>
        <v>2</v>
      </c>
      <c r="AY262" s="104">
        <f t="shared" si="388"/>
        <v>2</v>
      </c>
      <c r="AZ262" s="104">
        <f t="shared" si="388"/>
        <v>2</v>
      </c>
      <c r="BA262" s="104">
        <f t="shared" si="388"/>
        <v>2</v>
      </c>
      <c r="BB262" s="104">
        <f t="shared" si="388"/>
        <v>2</v>
      </c>
      <c r="BC262" s="104">
        <f t="shared" si="388"/>
        <v>2</v>
      </c>
      <c r="BD262" s="104">
        <f t="shared" si="388"/>
        <v>2</v>
      </c>
      <c r="BE262" s="104">
        <f t="shared" si="388"/>
        <v>2</v>
      </c>
      <c r="BF262" s="104">
        <f t="shared" si="388"/>
        <v>2</v>
      </c>
      <c r="BG262" s="104">
        <f t="shared" si="388"/>
        <v>2</v>
      </c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91"/>
    </row>
    <row r="263" spans="2:79" s="73" customFormat="1">
      <c r="B263" s="9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 t="s">
        <v>198</v>
      </c>
      <c r="AV263" s="5">
        <f t="shared" ref="AV263:BG263" si="389">AV68</f>
        <v>2600</v>
      </c>
      <c r="AW263" s="5">
        <f t="shared" si="389"/>
        <v>2600</v>
      </c>
      <c r="AX263" s="5">
        <f t="shared" si="389"/>
        <v>2600</v>
      </c>
      <c r="AY263" s="5">
        <f t="shared" si="389"/>
        <v>2600</v>
      </c>
      <c r="AZ263" s="5">
        <f t="shared" si="389"/>
        <v>2600</v>
      </c>
      <c r="BA263" s="5">
        <f t="shared" si="389"/>
        <v>2600</v>
      </c>
      <c r="BB263" s="5">
        <f t="shared" si="389"/>
        <v>2600</v>
      </c>
      <c r="BC263" s="5">
        <f t="shared" si="389"/>
        <v>2600</v>
      </c>
      <c r="BD263" s="5">
        <f t="shared" si="389"/>
        <v>2600</v>
      </c>
      <c r="BE263" s="5">
        <f t="shared" si="389"/>
        <v>2600</v>
      </c>
      <c r="BF263" s="5">
        <f t="shared" si="389"/>
        <v>2600</v>
      </c>
      <c r="BG263" s="5">
        <f t="shared" si="389"/>
        <v>2600</v>
      </c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91"/>
    </row>
    <row r="264" spans="2:79" s="73" customFormat="1">
      <c r="B264" s="9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 t="s">
        <v>199</v>
      </c>
      <c r="AV264" s="5">
        <f t="shared" ref="AV264:BG264" si="390">AV193</f>
        <v>0</v>
      </c>
      <c r="AW264" s="5">
        <f t="shared" si="390"/>
        <v>0</v>
      </c>
      <c r="AX264" s="5">
        <f t="shared" si="390"/>
        <v>0</v>
      </c>
      <c r="AY264" s="5">
        <f t="shared" si="390"/>
        <v>0</v>
      </c>
      <c r="AZ264" s="5">
        <f t="shared" si="390"/>
        <v>0</v>
      </c>
      <c r="BA264" s="5">
        <f t="shared" si="390"/>
        <v>0</v>
      </c>
      <c r="BB264" s="5">
        <f t="shared" si="390"/>
        <v>0</v>
      </c>
      <c r="BC264" s="5">
        <f t="shared" si="390"/>
        <v>0</v>
      </c>
      <c r="BD264" s="5">
        <f t="shared" si="390"/>
        <v>0</v>
      </c>
      <c r="BE264" s="5">
        <f t="shared" si="390"/>
        <v>0</v>
      </c>
      <c r="BF264" s="5">
        <f t="shared" si="390"/>
        <v>0</v>
      </c>
      <c r="BG264" s="5">
        <f t="shared" si="390"/>
        <v>0</v>
      </c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91"/>
    </row>
    <row r="265" spans="2:79" s="73" customFormat="1">
      <c r="B265" s="9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 t="s">
        <v>200</v>
      </c>
      <c r="AV265" s="5">
        <f t="shared" ref="AV265:BG265" si="391">SUM(AV263:AV264)</f>
        <v>2600</v>
      </c>
      <c r="AW265" s="5">
        <f t="shared" si="391"/>
        <v>2600</v>
      </c>
      <c r="AX265" s="5">
        <f t="shared" si="391"/>
        <v>2600</v>
      </c>
      <c r="AY265" s="5">
        <f t="shared" si="391"/>
        <v>2600</v>
      </c>
      <c r="AZ265" s="5">
        <f t="shared" si="391"/>
        <v>2600</v>
      </c>
      <c r="BA265" s="5">
        <f t="shared" si="391"/>
        <v>2600</v>
      </c>
      <c r="BB265" s="5">
        <f t="shared" si="391"/>
        <v>2600</v>
      </c>
      <c r="BC265" s="5">
        <f t="shared" si="391"/>
        <v>2600</v>
      </c>
      <c r="BD265" s="5">
        <f t="shared" si="391"/>
        <v>2600</v>
      </c>
      <c r="BE265" s="5">
        <f t="shared" si="391"/>
        <v>2600</v>
      </c>
      <c r="BF265" s="5">
        <f t="shared" si="391"/>
        <v>2600</v>
      </c>
      <c r="BG265" s="5">
        <f t="shared" si="391"/>
        <v>2600</v>
      </c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91"/>
    </row>
    <row r="266" spans="2:79" s="73" customFormat="1">
      <c r="B266" s="9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104" t="s">
        <v>204</v>
      </c>
      <c r="AU266" s="5" t="s">
        <v>197</v>
      </c>
      <c r="AV266" s="104">
        <f t="shared" ref="AV266:BG266" si="392">J87</f>
        <v>1</v>
      </c>
      <c r="AW266" s="104">
        <f t="shared" si="392"/>
        <v>1</v>
      </c>
      <c r="AX266" s="104">
        <f t="shared" si="392"/>
        <v>1</v>
      </c>
      <c r="AY266" s="104">
        <f t="shared" si="392"/>
        <v>1</v>
      </c>
      <c r="AZ266" s="104">
        <f t="shared" si="392"/>
        <v>1</v>
      </c>
      <c r="BA266" s="104">
        <f t="shared" si="392"/>
        <v>1</v>
      </c>
      <c r="BB266" s="104">
        <f t="shared" si="392"/>
        <v>1</v>
      </c>
      <c r="BC266" s="104">
        <f t="shared" si="392"/>
        <v>1</v>
      </c>
      <c r="BD266" s="104">
        <f t="shared" si="392"/>
        <v>1</v>
      </c>
      <c r="BE266" s="104">
        <f t="shared" si="392"/>
        <v>1</v>
      </c>
      <c r="BF266" s="104">
        <f t="shared" si="392"/>
        <v>1</v>
      </c>
      <c r="BG266" s="104">
        <f t="shared" si="392"/>
        <v>1</v>
      </c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91"/>
    </row>
    <row r="267" spans="2:79" s="73" customFormat="1">
      <c r="B267" s="9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 t="s">
        <v>198</v>
      </c>
      <c r="AV267" s="5">
        <f t="shared" ref="AV267:BG267" si="393">AV87</f>
        <v>665</v>
      </c>
      <c r="AW267" s="5">
        <f t="shared" si="393"/>
        <v>665</v>
      </c>
      <c r="AX267" s="5">
        <f t="shared" si="393"/>
        <v>665</v>
      </c>
      <c r="AY267" s="5">
        <f t="shared" si="393"/>
        <v>665</v>
      </c>
      <c r="AZ267" s="5">
        <f t="shared" si="393"/>
        <v>665</v>
      </c>
      <c r="BA267" s="5">
        <f t="shared" si="393"/>
        <v>665</v>
      </c>
      <c r="BB267" s="5">
        <f t="shared" si="393"/>
        <v>665</v>
      </c>
      <c r="BC267" s="5">
        <f t="shared" si="393"/>
        <v>665</v>
      </c>
      <c r="BD267" s="5">
        <f t="shared" si="393"/>
        <v>665</v>
      </c>
      <c r="BE267" s="5">
        <f t="shared" si="393"/>
        <v>665</v>
      </c>
      <c r="BF267" s="5">
        <f t="shared" si="393"/>
        <v>665</v>
      </c>
      <c r="BG267" s="5">
        <f t="shared" si="393"/>
        <v>665</v>
      </c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91"/>
    </row>
    <row r="268" spans="2:79" s="73" customFormat="1">
      <c r="B268" s="9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91"/>
    </row>
    <row r="269" spans="2:79" s="73" customFormat="1">
      <c r="B269" s="9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T269" s="76" t="str">
        <f>+AT106</f>
        <v xml:space="preserve">  Personal de Administración y DG</v>
      </c>
      <c r="AU269" s="75"/>
      <c r="AV269" s="75">
        <f t="shared" ref="AV269:BG269" si="394">+AV273+AV277+AV279</f>
        <v>15480</v>
      </c>
      <c r="AW269" s="75">
        <f t="shared" si="394"/>
        <v>15480</v>
      </c>
      <c r="AX269" s="75">
        <f t="shared" si="394"/>
        <v>15480</v>
      </c>
      <c r="AY269" s="75">
        <f t="shared" si="394"/>
        <v>15480</v>
      </c>
      <c r="AZ269" s="75">
        <f t="shared" si="394"/>
        <v>15480</v>
      </c>
      <c r="BA269" s="75">
        <f t="shared" si="394"/>
        <v>15480</v>
      </c>
      <c r="BB269" s="75">
        <f t="shared" si="394"/>
        <v>15480</v>
      </c>
      <c r="BC269" s="75">
        <f t="shared" si="394"/>
        <v>15480</v>
      </c>
      <c r="BD269" s="75">
        <f t="shared" si="394"/>
        <v>15480</v>
      </c>
      <c r="BE269" s="75">
        <f t="shared" si="394"/>
        <v>15480</v>
      </c>
      <c r="BF269" s="75">
        <f t="shared" si="394"/>
        <v>15480</v>
      </c>
      <c r="BG269" s="75">
        <f t="shared" si="394"/>
        <v>15480</v>
      </c>
      <c r="BH269" s="75">
        <f>SUM(AV269:BG269)</f>
        <v>185760</v>
      </c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91"/>
    </row>
    <row r="270" spans="2:79" s="73" customFormat="1">
      <c r="B270" s="9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T270" s="76" t="str">
        <f>+AT110</f>
        <v>Dirección</v>
      </c>
      <c r="AU270" s="75" t="s">
        <v>197</v>
      </c>
      <c r="AV270" s="77">
        <f t="shared" ref="AV270:BG270" si="395">J110</f>
        <v>2</v>
      </c>
      <c r="AW270" s="77">
        <f t="shared" si="395"/>
        <v>2</v>
      </c>
      <c r="AX270" s="77">
        <f t="shared" si="395"/>
        <v>2</v>
      </c>
      <c r="AY270" s="77">
        <f t="shared" si="395"/>
        <v>2</v>
      </c>
      <c r="AZ270" s="77">
        <f t="shared" si="395"/>
        <v>2</v>
      </c>
      <c r="BA270" s="77">
        <f t="shared" si="395"/>
        <v>2</v>
      </c>
      <c r="BB270" s="77">
        <f t="shared" si="395"/>
        <v>2</v>
      </c>
      <c r="BC270" s="77">
        <f t="shared" si="395"/>
        <v>2</v>
      </c>
      <c r="BD270" s="77">
        <f t="shared" si="395"/>
        <v>2</v>
      </c>
      <c r="BE270" s="77">
        <f t="shared" si="395"/>
        <v>2</v>
      </c>
      <c r="BF270" s="77">
        <f t="shared" si="395"/>
        <v>2</v>
      </c>
      <c r="BG270" s="77">
        <f t="shared" si="395"/>
        <v>2</v>
      </c>
      <c r="BH270" s="7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91"/>
    </row>
    <row r="271" spans="2:79" s="73" customFormat="1">
      <c r="B271" s="9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T271" s="74"/>
      <c r="AU271" s="75" t="s">
        <v>198</v>
      </c>
      <c r="AV271" s="75">
        <f t="shared" ref="AV271:BG271" si="396">AV110</f>
        <v>10800</v>
      </c>
      <c r="AW271" s="75">
        <f t="shared" si="396"/>
        <v>10800</v>
      </c>
      <c r="AX271" s="75">
        <f t="shared" si="396"/>
        <v>10800</v>
      </c>
      <c r="AY271" s="75">
        <f t="shared" si="396"/>
        <v>10800</v>
      </c>
      <c r="AZ271" s="75">
        <f t="shared" si="396"/>
        <v>10800</v>
      </c>
      <c r="BA271" s="75">
        <f t="shared" si="396"/>
        <v>10800</v>
      </c>
      <c r="BB271" s="75">
        <f t="shared" si="396"/>
        <v>10800</v>
      </c>
      <c r="BC271" s="75">
        <f t="shared" si="396"/>
        <v>10800</v>
      </c>
      <c r="BD271" s="75">
        <f t="shared" si="396"/>
        <v>10800</v>
      </c>
      <c r="BE271" s="75">
        <f t="shared" si="396"/>
        <v>10800</v>
      </c>
      <c r="BF271" s="75">
        <f t="shared" si="396"/>
        <v>10800</v>
      </c>
      <c r="BG271" s="75">
        <f t="shared" si="396"/>
        <v>10800</v>
      </c>
      <c r="BH271" s="7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91"/>
    </row>
    <row r="272" spans="2:79">
      <c r="B272" s="9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73"/>
      <c r="AT272" s="74"/>
      <c r="AU272" s="75" t="s">
        <v>199</v>
      </c>
      <c r="AV272" s="75">
        <f t="shared" ref="AV272:BG272" si="397">AV213</f>
        <v>0</v>
      </c>
      <c r="AW272" s="75">
        <f t="shared" si="397"/>
        <v>0</v>
      </c>
      <c r="AX272" s="75">
        <f t="shared" si="397"/>
        <v>0</v>
      </c>
      <c r="AY272" s="75">
        <f t="shared" si="397"/>
        <v>0</v>
      </c>
      <c r="AZ272" s="75">
        <f t="shared" si="397"/>
        <v>0</v>
      </c>
      <c r="BA272" s="75">
        <f t="shared" si="397"/>
        <v>0</v>
      </c>
      <c r="BB272" s="75">
        <f t="shared" si="397"/>
        <v>0</v>
      </c>
      <c r="BC272" s="75">
        <f t="shared" si="397"/>
        <v>0</v>
      </c>
      <c r="BD272" s="75">
        <f t="shared" si="397"/>
        <v>0</v>
      </c>
      <c r="BE272" s="75">
        <f t="shared" si="397"/>
        <v>0</v>
      </c>
      <c r="BF272" s="75">
        <f t="shared" si="397"/>
        <v>0</v>
      </c>
      <c r="BG272" s="75">
        <f t="shared" si="397"/>
        <v>0</v>
      </c>
      <c r="BH272" s="7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91"/>
    </row>
    <row r="273" spans="2:79">
      <c r="B273" s="9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73"/>
      <c r="AT273" s="74"/>
      <c r="AU273" s="75" t="s">
        <v>200</v>
      </c>
      <c r="AV273" s="75">
        <f t="shared" ref="AV273:BG273" si="398">SUM(AV271:AV272)</f>
        <v>10800</v>
      </c>
      <c r="AW273" s="75">
        <f t="shared" si="398"/>
        <v>10800</v>
      </c>
      <c r="AX273" s="75">
        <f t="shared" si="398"/>
        <v>10800</v>
      </c>
      <c r="AY273" s="75">
        <f t="shared" si="398"/>
        <v>10800</v>
      </c>
      <c r="AZ273" s="75">
        <f t="shared" si="398"/>
        <v>10800</v>
      </c>
      <c r="BA273" s="75">
        <f t="shared" si="398"/>
        <v>10800</v>
      </c>
      <c r="BB273" s="75">
        <f t="shared" si="398"/>
        <v>10800</v>
      </c>
      <c r="BC273" s="75">
        <f t="shared" si="398"/>
        <v>10800</v>
      </c>
      <c r="BD273" s="75">
        <f t="shared" si="398"/>
        <v>10800</v>
      </c>
      <c r="BE273" s="75">
        <f t="shared" si="398"/>
        <v>10800</v>
      </c>
      <c r="BF273" s="75">
        <f t="shared" si="398"/>
        <v>10800</v>
      </c>
      <c r="BG273" s="75">
        <f t="shared" si="398"/>
        <v>10800</v>
      </c>
      <c r="BH273" s="7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91"/>
    </row>
    <row r="274" spans="2:79">
      <c r="B274" s="9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73"/>
      <c r="AT274" s="76" t="str">
        <f>+AT117</f>
        <v>Personal Fijo</v>
      </c>
      <c r="AU274" s="75" t="s">
        <v>197</v>
      </c>
      <c r="AV274" s="77">
        <f t="shared" ref="AV274:BG274" si="399">J117</f>
        <v>4</v>
      </c>
      <c r="AW274" s="77">
        <f t="shared" si="399"/>
        <v>4</v>
      </c>
      <c r="AX274" s="77">
        <f t="shared" si="399"/>
        <v>4</v>
      </c>
      <c r="AY274" s="77">
        <f t="shared" si="399"/>
        <v>4</v>
      </c>
      <c r="AZ274" s="77">
        <f t="shared" si="399"/>
        <v>4</v>
      </c>
      <c r="BA274" s="77">
        <f t="shared" si="399"/>
        <v>4</v>
      </c>
      <c r="BB274" s="77">
        <f t="shared" si="399"/>
        <v>4</v>
      </c>
      <c r="BC274" s="77">
        <f t="shared" si="399"/>
        <v>4</v>
      </c>
      <c r="BD274" s="77">
        <f t="shared" si="399"/>
        <v>4</v>
      </c>
      <c r="BE274" s="77">
        <f t="shared" si="399"/>
        <v>4</v>
      </c>
      <c r="BF274" s="77">
        <f t="shared" si="399"/>
        <v>4</v>
      </c>
      <c r="BG274" s="77">
        <f t="shared" si="399"/>
        <v>4</v>
      </c>
      <c r="BH274" s="7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91"/>
    </row>
    <row r="275" spans="2:79">
      <c r="B275" s="9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73"/>
      <c r="AT275" s="74"/>
      <c r="AU275" s="75" t="s">
        <v>198</v>
      </c>
      <c r="AV275" s="75">
        <f t="shared" ref="AV275:BG275" si="400">AV117</f>
        <v>4680</v>
      </c>
      <c r="AW275" s="75">
        <f t="shared" si="400"/>
        <v>4680</v>
      </c>
      <c r="AX275" s="75">
        <f t="shared" si="400"/>
        <v>4680</v>
      </c>
      <c r="AY275" s="75">
        <f t="shared" si="400"/>
        <v>4680</v>
      </c>
      <c r="AZ275" s="75">
        <f t="shared" si="400"/>
        <v>4680</v>
      </c>
      <c r="BA275" s="75">
        <f t="shared" si="400"/>
        <v>4680</v>
      </c>
      <c r="BB275" s="75">
        <f t="shared" si="400"/>
        <v>4680</v>
      </c>
      <c r="BC275" s="75">
        <f t="shared" si="400"/>
        <v>4680</v>
      </c>
      <c r="BD275" s="75">
        <f t="shared" si="400"/>
        <v>4680</v>
      </c>
      <c r="BE275" s="75">
        <f t="shared" si="400"/>
        <v>4680</v>
      </c>
      <c r="BF275" s="75">
        <f t="shared" si="400"/>
        <v>4680</v>
      </c>
      <c r="BG275" s="75">
        <f t="shared" si="400"/>
        <v>4680</v>
      </c>
      <c r="BH275" s="7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91"/>
    </row>
    <row r="276" spans="2:79">
      <c r="B276" s="9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73"/>
      <c r="AT276" s="74"/>
      <c r="AU276" s="75" t="s">
        <v>199</v>
      </c>
      <c r="AV276" s="75">
        <f t="shared" ref="AV276:BG276" si="401">AV220</f>
        <v>0</v>
      </c>
      <c r="AW276" s="75">
        <f t="shared" si="401"/>
        <v>0</v>
      </c>
      <c r="AX276" s="75">
        <f t="shared" si="401"/>
        <v>0</v>
      </c>
      <c r="AY276" s="75">
        <f t="shared" si="401"/>
        <v>0</v>
      </c>
      <c r="AZ276" s="75">
        <f t="shared" si="401"/>
        <v>0</v>
      </c>
      <c r="BA276" s="75">
        <f t="shared" si="401"/>
        <v>0</v>
      </c>
      <c r="BB276" s="75">
        <f t="shared" si="401"/>
        <v>0</v>
      </c>
      <c r="BC276" s="75">
        <f t="shared" si="401"/>
        <v>0</v>
      </c>
      <c r="BD276" s="75">
        <f t="shared" si="401"/>
        <v>0</v>
      </c>
      <c r="BE276" s="75">
        <f t="shared" si="401"/>
        <v>0</v>
      </c>
      <c r="BF276" s="75">
        <f t="shared" si="401"/>
        <v>0</v>
      </c>
      <c r="BG276" s="75">
        <f t="shared" si="401"/>
        <v>0</v>
      </c>
      <c r="BH276" s="7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91"/>
    </row>
    <row r="277" spans="2:79" ht="9.9499999999999993" customHeight="1">
      <c r="B277" s="98"/>
      <c r="C277" s="452"/>
      <c r="D277" s="453"/>
      <c r="E277" s="453"/>
      <c r="F277" s="453"/>
      <c r="G277" s="453"/>
      <c r="H277" s="453"/>
      <c r="I277" s="453"/>
      <c r="J277" s="453"/>
      <c r="K277" s="453"/>
      <c r="L277" s="453"/>
      <c r="M277" s="453"/>
      <c r="N277" s="453"/>
      <c r="O277" s="453"/>
      <c r="P277" s="453"/>
      <c r="Q277" s="453"/>
      <c r="R277" s="453"/>
      <c r="S277" s="453"/>
      <c r="T277" s="453"/>
      <c r="U277" s="453"/>
      <c r="V277" s="453"/>
      <c r="W277" s="454"/>
      <c r="X277" s="222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73"/>
      <c r="AT277" s="74"/>
      <c r="AU277" s="75" t="s">
        <v>200</v>
      </c>
      <c r="AV277" s="75">
        <f t="shared" ref="AV277:BG277" si="402">SUM(AV275:AV276)</f>
        <v>4680</v>
      </c>
      <c r="AW277" s="75">
        <f t="shared" si="402"/>
        <v>4680</v>
      </c>
      <c r="AX277" s="75">
        <f t="shared" si="402"/>
        <v>4680</v>
      </c>
      <c r="AY277" s="75">
        <f t="shared" si="402"/>
        <v>4680</v>
      </c>
      <c r="AZ277" s="75">
        <f t="shared" si="402"/>
        <v>4680</v>
      </c>
      <c r="BA277" s="75">
        <f t="shared" si="402"/>
        <v>4680</v>
      </c>
      <c r="BB277" s="75">
        <f t="shared" si="402"/>
        <v>4680</v>
      </c>
      <c r="BC277" s="75">
        <f t="shared" si="402"/>
        <v>4680</v>
      </c>
      <c r="BD277" s="75">
        <f t="shared" si="402"/>
        <v>4680</v>
      </c>
      <c r="BE277" s="75">
        <f t="shared" si="402"/>
        <v>4680</v>
      </c>
      <c r="BF277" s="75">
        <f t="shared" si="402"/>
        <v>4680</v>
      </c>
      <c r="BG277" s="75">
        <f t="shared" si="402"/>
        <v>4680</v>
      </c>
      <c r="BH277" s="7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91"/>
    </row>
    <row r="278" spans="2:79" ht="22.5" customHeight="1">
      <c r="B278" s="98"/>
      <c r="C278" s="460"/>
      <c r="D278" s="947" t="s">
        <v>31</v>
      </c>
      <c r="E278" s="948"/>
      <c r="F278" s="948"/>
      <c r="G278" s="948"/>
      <c r="H278" s="948"/>
      <c r="I278" s="948"/>
      <c r="J278" s="948"/>
      <c r="K278" s="948"/>
      <c r="L278" s="948"/>
      <c r="M278" s="948"/>
      <c r="N278" s="948"/>
      <c r="O278" s="948"/>
      <c r="P278" s="948"/>
      <c r="Q278" s="948"/>
      <c r="R278" s="948"/>
      <c r="S278" s="948"/>
      <c r="T278" s="948"/>
      <c r="U278" s="948"/>
      <c r="V278" s="949"/>
      <c r="W278" s="455"/>
      <c r="X278" s="462"/>
      <c r="Y278" s="463"/>
      <c r="Z278" s="463"/>
      <c r="AA278" s="463"/>
      <c r="AB278" s="463"/>
      <c r="AC278" s="463"/>
      <c r="AD278" s="463"/>
      <c r="AE278" s="463"/>
      <c r="AF278" s="463"/>
      <c r="AG278" s="463"/>
      <c r="AH278" s="463"/>
      <c r="AI278" s="463"/>
      <c r="AJ278" s="463"/>
      <c r="AK278" s="463"/>
      <c r="AL278" s="463"/>
      <c r="AM278" s="463"/>
      <c r="AN278" s="463"/>
      <c r="AO278" s="463"/>
      <c r="AP278" s="463"/>
      <c r="AQ278" s="463"/>
      <c r="AR278" s="3"/>
      <c r="AS278" s="73"/>
      <c r="AT278" s="76" t="s">
        <v>204</v>
      </c>
      <c r="AU278" s="75" t="s">
        <v>197</v>
      </c>
      <c r="AV278" s="77">
        <f t="shared" ref="AV278:BG278" si="403">J136</f>
        <v>1</v>
      </c>
      <c r="AW278" s="77">
        <f t="shared" si="403"/>
        <v>0</v>
      </c>
      <c r="AX278" s="77">
        <f t="shared" si="403"/>
        <v>0</v>
      </c>
      <c r="AY278" s="77">
        <f t="shared" si="403"/>
        <v>0</v>
      </c>
      <c r="AZ278" s="77">
        <f t="shared" si="403"/>
        <v>0</v>
      </c>
      <c r="BA278" s="77">
        <f t="shared" si="403"/>
        <v>0</v>
      </c>
      <c r="BB278" s="77">
        <f t="shared" si="403"/>
        <v>0</v>
      </c>
      <c r="BC278" s="77">
        <f t="shared" si="403"/>
        <v>0</v>
      </c>
      <c r="BD278" s="77">
        <f t="shared" si="403"/>
        <v>0</v>
      </c>
      <c r="BE278" s="77">
        <f t="shared" si="403"/>
        <v>0</v>
      </c>
      <c r="BF278" s="77">
        <f t="shared" si="403"/>
        <v>0</v>
      </c>
      <c r="BG278" s="77">
        <f t="shared" si="403"/>
        <v>0</v>
      </c>
      <c r="BH278" s="7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91"/>
    </row>
    <row r="279" spans="2:79">
      <c r="B279" s="98"/>
      <c r="C279" s="330"/>
      <c r="D279" s="753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754"/>
      <c r="W279" s="456"/>
      <c r="X279" s="222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73"/>
      <c r="AT279" s="74"/>
      <c r="AU279" s="75" t="s">
        <v>198</v>
      </c>
      <c r="AV279" s="75">
        <f t="shared" ref="AV279:BG279" si="404">AV136</f>
        <v>0</v>
      </c>
      <c r="AW279" s="75">
        <f t="shared" si="404"/>
        <v>0</v>
      </c>
      <c r="AX279" s="75">
        <f t="shared" si="404"/>
        <v>0</v>
      </c>
      <c r="AY279" s="75">
        <f t="shared" si="404"/>
        <v>0</v>
      </c>
      <c r="AZ279" s="75">
        <f t="shared" si="404"/>
        <v>0</v>
      </c>
      <c r="BA279" s="75">
        <f t="shared" si="404"/>
        <v>0</v>
      </c>
      <c r="BB279" s="75">
        <f t="shared" si="404"/>
        <v>0</v>
      </c>
      <c r="BC279" s="75">
        <f t="shared" si="404"/>
        <v>0</v>
      </c>
      <c r="BD279" s="75">
        <f t="shared" si="404"/>
        <v>0</v>
      </c>
      <c r="BE279" s="75">
        <f t="shared" si="404"/>
        <v>0</v>
      </c>
      <c r="BF279" s="75">
        <f t="shared" si="404"/>
        <v>0</v>
      </c>
      <c r="BG279" s="75">
        <f t="shared" si="404"/>
        <v>0</v>
      </c>
      <c r="BH279" s="7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91"/>
    </row>
    <row r="280" spans="2:79">
      <c r="B280" s="98"/>
      <c r="C280" s="330"/>
      <c r="D280" s="199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1"/>
      <c r="W280" s="456"/>
      <c r="X280" s="222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73"/>
      <c r="AT280" s="74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91"/>
    </row>
    <row r="281" spans="2:79">
      <c r="B281" s="98"/>
      <c r="C281" s="330"/>
      <c r="D281" s="199"/>
      <c r="E281" s="1076" t="s">
        <v>144</v>
      </c>
      <c r="F281" s="1076"/>
      <c r="G281" s="1076"/>
      <c r="H281" s="423" t="s">
        <v>145</v>
      </c>
      <c r="I281" s="424" t="s">
        <v>146</v>
      </c>
      <c r="J281" s="425" t="str">
        <f t="shared" ref="J281:U281" si="405">J211</f>
        <v>Enero</v>
      </c>
      <c r="K281" s="426" t="str">
        <f t="shared" si="405"/>
        <v>Febrero</v>
      </c>
      <c r="L281" s="426" t="str">
        <f t="shared" si="405"/>
        <v>Marzo</v>
      </c>
      <c r="M281" s="426" t="str">
        <f t="shared" si="405"/>
        <v>Abril</v>
      </c>
      <c r="N281" s="426" t="str">
        <f t="shared" si="405"/>
        <v>Mayo</v>
      </c>
      <c r="O281" s="426" t="str">
        <f t="shared" si="405"/>
        <v>Junio</v>
      </c>
      <c r="P281" s="426" t="str">
        <f t="shared" si="405"/>
        <v>Julio</v>
      </c>
      <c r="Q281" s="426" t="str">
        <f t="shared" si="405"/>
        <v>Agosto</v>
      </c>
      <c r="R281" s="427" t="str">
        <f t="shared" si="405"/>
        <v>Septiembre</v>
      </c>
      <c r="S281" s="427" t="str">
        <f t="shared" si="405"/>
        <v>Octubre</v>
      </c>
      <c r="T281" s="427" t="str">
        <f t="shared" si="405"/>
        <v>Noviembre</v>
      </c>
      <c r="U281" s="428" t="str">
        <f t="shared" si="405"/>
        <v>Diciembre</v>
      </c>
      <c r="V281" s="201"/>
      <c r="W281" s="456"/>
      <c r="X281" s="222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73"/>
      <c r="AT281" s="74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91"/>
    </row>
    <row r="282" spans="2:79">
      <c r="B282" s="98"/>
      <c r="C282" s="330"/>
      <c r="D282" s="199"/>
      <c r="E282" s="1077"/>
      <c r="F282" s="1078"/>
      <c r="G282" s="1078"/>
      <c r="H282" s="1078"/>
      <c r="I282" s="1078"/>
      <c r="J282" s="429"/>
      <c r="K282" s="430"/>
      <c r="L282" s="430"/>
      <c r="M282" s="430"/>
      <c r="N282" s="430"/>
      <c r="O282" s="430"/>
      <c r="P282" s="430"/>
      <c r="Q282" s="430"/>
      <c r="R282" s="430"/>
      <c r="S282" s="430"/>
      <c r="T282" s="430"/>
      <c r="U282" s="431"/>
      <c r="V282" s="201"/>
      <c r="W282" s="456"/>
      <c r="X282" s="222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73"/>
      <c r="AT282" s="74" t="s">
        <v>150</v>
      </c>
      <c r="AU282" s="75"/>
      <c r="AV282" s="75">
        <f>+AV277+AV273+AV265+AV261+AV253+AV249</f>
        <v>33430</v>
      </c>
      <c r="AW282" s="75">
        <f t="shared" ref="AW282:BG282" si="406">+AW277+AW273+AW265+AW261+AW253+AW249</f>
        <v>33430</v>
      </c>
      <c r="AX282" s="75">
        <f t="shared" si="406"/>
        <v>33430</v>
      </c>
      <c r="AY282" s="75">
        <f t="shared" si="406"/>
        <v>33430</v>
      </c>
      <c r="AZ282" s="75">
        <f t="shared" si="406"/>
        <v>33430</v>
      </c>
      <c r="BA282" s="75">
        <f t="shared" si="406"/>
        <v>33430</v>
      </c>
      <c r="BB282" s="75">
        <f t="shared" si="406"/>
        <v>33430</v>
      </c>
      <c r="BC282" s="75">
        <f t="shared" si="406"/>
        <v>33430</v>
      </c>
      <c r="BD282" s="75">
        <f t="shared" si="406"/>
        <v>33430</v>
      </c>
      <c r="BE282" s="75">
        <f t="shared" si="406"/>
        <v>33430</v>
      </c>
      <c r="BF282" s="75">
        <f t="shared" si="406"/>
        <v>33430</v>
      </c>
      <c r="BG282" s="75">
        <f t="shared" si="406"/>
        <v>33430</v>
      </c>
      <c r="BH282" s="75">
        <f>SUM(AV282:BG282)</f>
        <v>401160</v>
      </c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91"/>
    </row>
    <row r="283" spans="2:79" ht="14.25">
      <c r="B283" s="98"/>
      <c r="C283" s="330"/>
      <c r="D283" s="199"/>
      <c r="E283" s="1081" t="s">
        <v>147</v>
      </c>
      <c r="F283" s="1082"/>
      <c r="G283" s="1083"/>
      <c r="H283" s="1084"/>
      <c r="I283" s="1085"/>
      <c r="J283" s="432">
        <f>SUM(J284:J288)</f>
        <v>2</v>
      </c>
      <c r="K283" s="433">
        <f t="shared" ref="K283:U283" si="407">SUM(K284:K288)</f>
        <v>2</v>
      </c>
      <c r="L283" s="433">
        <f t="shared" si="407"/>
        <v>2</v>
      </c>
      <c r="M283" s="433">
        <f t="shared" si="407"/>
        <v>2</v>
      </c>
      <c r="N283" s="433">
        <f t="shared" si="407"/>
        <v>2</v>
      </c>
      <c r="O283" s="433">
        <f t="shared" si="407"/>
        <v>2</v>
      </c>
      <c r="P283" s="433">
        <f t="shared" si="407"/>
        <v>2</v>
      </c>
      <c r="Q283" s="433">
        <f t="shared" si="407"/>
        <v>2</v>
      </c>
      <c r="R283" s="433">
        <f t="shared" si="407"/>
        <v>2</v>
      </c>
      <c r="S283" s="433">
        <f t="shared" si="407"/>
        <v>2</v>
      </c>
      <c r="T283" s="433">
        <f t="shared" si="407"/>
        <v>2</v>
      </c>
      <c r="U283" s="434">
        <f t="shared" si="407"/>
        <v>2</v>
      </c>
      <c r="V283" s="201"/>
      <c r="W283" s="456"/>
      <c r="X283" s="222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73"/>
      <c r="AT283" s="74" t="s">
        <v>201</v>
      </c>
      <c r="AU283" s="75"/>
      <c r="AV283" s="75">
        <f>+AV279+AV267+AV255</f>
        <v>1165</v>
      </c>
      <c r="AW283" s="75">
        <f t="shared" ref="AW283:BG283" si="408">+AW279+AW267+AW255</f>
        <v>1165</v>
      </c>
      <c r="AX283" s="75">
        <f t="shared" si="408"/>
        <v>1165</v>
      </c>
      <c r="AY283" s="75">
        <f t="shared" si="408"/>
        <v>1165</v>
      </c>
      <c r="AZ283" s="75">
        <f t="shared" si="408"/>
        <v>1165</v>
      </c>
      <c r="BA283" s="75">
        <f t="shared" si="408"/>
        <v>1165</v>
      </c>
      <c r="BB283" s="75">
        <f t="shared" si="408"/>
        <v>1165</v>
      </c>
      <c r="BC283" s="75">
        <f t="shared" si="408"/>
        <v>1165</v>
      </c>
      <c r="BD283" s="75">
        <f t="shared" si="408"/>
        <v>1165</v>
      </c>
      <c r="BE283" s="75">
        <f t="shared" si="408"/>
        <v>1165</v>
      </c>
      <c r="BF283" s="75">
        <f t="shared" si="408"/>
        <v>1165</v>
      </c>
      <c r="BG283" s="75">
        <f t="shared" si="408"/>
        <v>1165</v>
      </c>
      <c r="BH283" s="75">
        <f>SUM(AV283:BG283)</f>
        <v>13980</v>
      </c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91"/>
    </row>
    <row r="284" spans="2:79">
      <c r="B284" s="98"/>
      <c r="C284" s="330"/>
      <c r="D284" s="199"/>
      <c r="E284" s="1070" t="s">
        <v>148</v>
      </c>
      <c r="F284" s="1071"/>
      <c r="G284" s="1072"/>
      <c r="H284" s="435">
        <v>7000</v>
      </c>
      <c r="I284" s="436">
        <v>0.2</v>
      </c>
      <c r="J284" s="437">
        <v>1</v>
      </c>
      <c r="K284" s="438">
        <f t="shared" ref="K284:U284" si="409">+J284</f>
        <v>1</v>
      </c>
      <c r="L284" s="438">
        <f t="shared" si="409"/>
        <v>1</v>
      </c>
      <c r="M284" s="438">
        <f t="shared" si="409"/>
        <v>1</v>
      </c>
      <c r="N284" s="438">
        <f t="shared" si="409"/>
        <v>1</v>
      </c>
      <c r="O284" s="438">
        <f t="shared" si="409"/>
        <v>1</v>
      </c>
      <c r="P284" s="438">
        <f t="shared" si="409"/>
        <v>1</v>
      </c>
      <c r="Q284" s="438">
        <f t="shared" si="409"/>
        <v>1</v>
      </c>
      <c r="R284" s="438">
        <f t="shared" si="409"/>
        <v>1</v>
      </c>
      <c r="S284" s="438">
        <f t="shared" si="409"/>
        <v>1</v>
      </c>
      <c r="T284" s="438">
        <f t="shared" si="409"/>
        <v>1</v>
      </c>
      <c r="U284" s="439">
        <f t="shared" si="409"/>
        <v>1</v>
      </c>
      <c r="V284" s="201"/>
      <c r="W284" s="456"/>
      <c r="X284" s="222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73"/>
      <c r="AT284" s="74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91"/>
    </row>
    <row r="285" spans="2:79">
      <c r="B285" s="98"/>
      <c r="C285" s="330"/>
      <c r="D285" s="199"/>
      <c r="E285" s="1073" t="s">
        <v>313</v>
      </c>
      <c r="F285" s="1074"/>
      <c r="G285" s="1075"/>
      <c r="H285" s="440">
        <v>2000</v>
      </c>
      <c r="I285" s="441">
        <v>0.2</v>
      </c>
      <c r="J285" s="442">
        <v>1</v>
      </c>
      <c r="K285" s="443">
        <f t="shared" ref="K285:U285" si="410">+J285</f>
        <v>1</v>
      </c>
      <c r="L285" s="443">
        <f t="shared" si="410"/>
        <v>1</v>
      </c>
      <c r="M285" s="443">
        <f t="shared" si="410"/>
        <v>1</v>
      </c>
      <c r="N285" s="443">
        <f t="shared" si="410"/>
        <v>1</v>
      </c>
      <c r="O285" s="443">
        <f t="shared" si="410"/>
        <v>1</v>
      </c>
      <c r="P285" s="443">
        <f t="shared" si="410"/>
        <v>1</v>
      </c>
      <c r="Q285" s="443">
        <f t="shared" si="410"/>
        <v>1</v>
      </c>
      <c r="R285" s="443">
        <f t="shared" si="410"/>
        <v>1</v>
      </c>
      <c r="S285" s="443">
        <f t="shared" si="410"/>
        <v>1</v>
      </c>
      <c r="T285" s="443">
        <f t="shared" si="410"/>
        <v>1</v>
      </c>
      <c r="U285" s="444">
        <f t="shared" si="410"/>
        <v>1</v>
      </c>
      <c r="V285" s="201"/>
      <c r="W285" s="456"/>
      <c r="X285" s="222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73"/>
      <c r="AT285" s="74" t="s">
        <v>147</v>
      </c>
      <c r="AU285" s="75"/>
      <c r="AV285" s="77">
        <f>+AV270+AV246+AV258</f>
        <v>4</v>
      </c>
      <c r="AW285" s="77">
        <f t="shared" ref="AW285:BG285" si="411">+AW270+AW246+AW258</f>
        <v>4</v>
      </c>
      <c r="AX285" s="77">
        <f t="shared" si="411"/>
        <v>4</v>
      </c>
      <c r="AY285" s="77">
        <f t="shared" si="411"/>
        <v>4</v>
      </c>
      <c r="AZ285" s="77">
        <f t="shared" si="411"/>
        <v>4</v>
      </c>
      <c r="BA285" s="77">
        <f t="shared" si="411"/>
        <v>4</v>
      </c>
      <c r="BB285" s="77">
        <f t="shared" si="411"/>
        <v>4</v>
      </c>
      <c r="BC285" s="77">
        <f t="shared" si="411"/>
        <v>4</v>
      </c>
      <c r="BD285" s="77">
        <f t="shared" si="411"/>
        <v>4</v>
      </c>
      <c r="BE285" s="77">
        <f t="shared" si="411"/>
        <v>4</v>
      </c>
      <c r="BF285" s="77">
        <f t="shared" si="411"/>
        <v>4</v>
      </c>
      <c r="BG285" s="77">
        <f t="shared" si="411"/>
        <v>4</v>
      </c>
      <c r="BH285" s="7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91"/>
    </row>
    <row r="286" spans="2:79">
      <c r="B286" s="98"/>
      <c r="C286" s="330"/>
      <c r="D286" s="199"/>
      <c r="E286" s="1073" t="s">
        <v>149</v>
      </c>
      <c r="F286" s="1074"/>
      <c r="G286" s="1075"/>
      <c r="H286" s="445"/>
      <c r="I286" s="446"/>
      <c r="J286" s="442">
        <v>0</v>
      </c>
      <c r="K286" s="443">
        <f t="shared" ref="K286:U286" si="412">+J286</f>
        <v>0</v>
      </c>
      <c r="L286" s="443">
        <f t="shared" si="412"/>
        <v>0</v>
      </c>
      <c r="M286" s="443">
        <f t="shared" si="412"/>
        <v>0</v>
      </c>
      <c r="N286" s="443">
        <f t="shared" si="412"/>
        <v>0</v>
      </c>
      <c r="O286" s="443">
        <f t="shared" si="412"/>
        <v>0</v>
      </c>
      <c r="P286" s="443">
        <f t="shared" si="412"/>
        <v>0</v>
      </c>
      <c r="Q286" s="443">
        <f t="shared" si="412"/>
        <v>0</v>
      </c>
      <c r="R286" s="443">
        <f t="shared" si="412"/>
        <v>0</v>
      </c>
      <c r="S286" s="443">
        <f t="shared" si="412"/>
        <v>0</v>
      </c>
      <c r="T286" s="443">
        <f t="shared" si="412"/>
        <v>0</v>
      </c>
      <c r="U286" s="444">
        <f t="shared" si="412"/>
        <v>0</v>
      </c>
      <c r="V286" s="201"/>
      <c r="W286" s="456"/>
      <c r="X286" s="222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73"/>
      <c r="AT286" s="78" t="s">
        <v>299</v>
      </c>
      <c r="AU286" s="75"/>
      <c r="AV286" s="77">
        <f>+AV247+AV259+AV271</f>
        <v>19200</v>
      </c>
      <c r="AW286" s="77">
        <f t="shared" ref="AW286:BG286" si="413">+AW247+AW259+AW271</f>
        <v>19200</v>
      </c>
      <c r="AX286" s="77">
        <f t="shared" si="413"/>
        <v>19200</v>
      </c>
      <c r="AY286" s="77">
        <f t="shared" si="413"/>
        <v>19200</v>
      </c>
      <c r="AZ286" s="77">
        <f t="shared" si="413"/>
        <v>19200</v>
      </c>
      <c r="BA286" s="77">
        <f t="shared" si="413"/>
        <v>19200</v>
      </c>
      <c r="BB286" s="77">
        <f t="shared" si="413"/>
        <v>19200</v>
      </c>
      <c r="BC286" s="77">
        <f t="shared" si="413"/>
        <v>19200</v>
      </c>
      <c r="BD286" s="77">
        <f t="shared" si="413"/>
        <v>19200</v>
      </c>
      <c r="BE286" s="77">
        <f t="shared" si="413"/>
        <v>19200</v>
      </c>
      <c r="BF286" s="77">
        <f t="shared" si="413"/>
        <v>19200</v>
      </c>
      <c r="BG286" s="77">
        <f t="shared" si="413"/>
        <v>19200</v>
      </c>
      <c r="BH286" s="7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91"/>
    </row>
    <row r="287" spans="2:79">
      <c r="B287" s="98"/>
      <c r="C287" s="330"/>
      <c r="D287" s="199"/>
      <c r="E287" s="1073" t="s">
        <v>149</v>
      </c>
      <c r="F287" s="1074"/>
      <c r="G287" s="1075"/>
      <c r="H287" s="445"/>
      <c r="I287" s="446"/>
      <c r="J287" s="442">
        <v>0</v>
      </c>
      <c r="K287" s="443">
        <f t="shared" ref="K287:U287" si="414">+J287</f>
        <v>0</v>
      </c>
      <c r="L287" s="443">
        <f t="shared" si="414"/>
        <v>0</v>
      </c>
      <c r="M287" s="443">
        <f t="shared" si="414"/>
        <v>0</v>
      </c>
      <c r="N287" s="443">
        <f t="shared" si="414"/>
        <v>0</v>
      </c>
      <c r="O287" s="443">
        <f t="shared" si="414"/>
        <v>0</v>
      </c>
      <c r="P287" s="443">
        <f t="shared" si="414"/>
        <v>0</v>
      </c>
      <c r="Q287" s="443">
        <f t="shared" si="414"/>
        <v>0</v>
      </c>
      <c r="R287" s="443">
        <f t="shared" si="414"/>
        <v>0</v>
      </c>
      <c r="S287" s="443">
        <f t="shared" si="414"/>
        <v>0</v>
      </c>
      <c r="T287" s="443">
        <f t="shared" si="414"/>
        <v>0</v>
      </c>
      <c r="U287" s="444">
        <f t="shared" si="414"/>
        <v>0</v>
      </c>
      <c r="V287" s="201"/>
      <c r="W287" s="456"/>
      <c r="X287" s="222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73"/>
      <c r="AT287" s="78" t="s">
        <v>300</v>
      </c>
      <c r="AU287" s="75"/>
      <c r="AV287" s="77">
        <f>+AV248+AV260+AV272</f>
        <v>3450</v>
      </c>
      <c r="AW287" s="77">
        <f t="shared" ref="AW287:BG287" si="415">+AW248+AW260+AW272</f>
        <v>3450</v>
      </c>
      <c r="AX287" s="77">
        <f t="shared" si="415"/>
        <v>3450</v>
      </c>
      <c r="AY287" s="77">
        <f t="shared" si="415"/>
        <v>3450</v>
      </c>
      <c r="AZ287" s="77">
        <f t="shared" si="415"/>
        <v>3450</v>
      </c>
      <c r="BA287" s="77">
        <f t="shared" si="415"/>
        <v>3450</v>
      </c>
      <c r="BB287" s="77">
        <f t="shared" si="415"/>
        <v>3450</v>
      </c>
      <c r="BC287" s="77">
        <f t="shared" si="415"/>
        <v>3450</v>
      </c>
      <c r="BD287" s="77">
        <f t="shared" si="415"/>
        <v>3450</v>
      </c>
      <c r="BE287" s="77">
        <f t="shared" si="415"/>
        <v>3450</v>
      </c>
      <c r="BF287" s="77">
        <f t="shared" si="415"/>
        <v>3450</v>
      </c>
      <c r="BG287" s="77">
        <f t="shared" si="415"/>
        <v>3450</v>
      </c>
      <c r="BH287" s="7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91"/>
    </row>
    <row r="288" spans="2:79">
      <c r="B288" s="98"/>
      <c r="C288" s="330"/>
      <c r="D288" s="199"/>
      <c r="E288" s="1067" t="s">
        <v>314</v>
      </c>
      <c r="F288" s="1068"/>
      <c r="G288" s="1069"/>
      <c r="H288" s="447"/>
      <c r="I288" s="448"/>
      <c r="J288" s="449">
        <v>0</v>
      </c>
      <c r="K288" s="450">
        <f t="shared" ref="K288:U288" si="416">+J288</f>
        <v>0</v>
      </c>
      <c r="L288" s="450">
        <f t="shared" si="416"/>
        <v>0</v>
      </c>
      <c r="M288" s="450">
        <f t="shared" si="416"/>
        <v>0</v>
      </c>
      <c r="N288" s="450">
        <f t="shared" si="416"/>
        <v>0</v>
      </c>
      <c r="O288" s="450">
        <f t="shared" si="416"/>
        <v>0</v>
      </c>
      <c r="P288" s="450">
        <f t="shared" si="416"/>
        <v>0</v>
      </c>
      <c r="Q288" s="450">
        <f t="shared" si="416"/>
        <v>0</v>
      </c>
      <c r="R288" s="450">
        <f t="shared" si="416"/>
        <v>0</v>
      </c>
      <c r="S288" s="450">
        <f t="shared" si="416"/>
        <v>0</v>
      </c>
      <c r="T288" s="450">
        <f t="shared" si="416"/>
        <v>0</v>
      </c>
      <c r="U288" s="451">
        <f t="shared" si="416"/>
        <v>0</v>
      </c>
      <c r="V288" s="201"/>
      <c r="W288" s="456"/>
      <c r="X288" s="222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73"/>
      <c r="AT288" s="74" t="s">
        <v>150</v>
      </c>
      <c r="AU288" s="75"/>
      <c r="AV288" s="77">
        <f>+AV274+AV262+AV250</f>
        <v>8</v>
      </c>
      <c r="AW288" s="77">
        <f t="shared" ref="AW288:BG288" si="417">+AW274+AW262+AW250</f>
        <v>8</v>
      </c>
      <c r="AX288" s="77">
        <f t="shared" si="417"/>
        <v>8</v>
      </c>
      <c r="AY288" s="77">
        <f t="shared" si="417"/>
        <v>8</v>
      </c>
      <c r="AZ288" s="77">
        <f t="shared" si="417"/>
        <v>8</v>
      </c>
      <c r="BA288" s="77">
        <f t="shared" si="417"/>
        <v>8</v>
      </c>
      <c r="BB288" s="77">
        <f t="shared" si="417"/>
        <v>8</v>
      </c>
      <c r="BC288" s="77">
        <f t="shared" si="417"/>
        <v>8</v>
      </c>
      <c r="BD288" s="77">
        <f t="shared" si="417"/>
        <v>8</v>
      </c>
      <c r="BE288" s="77">
        <f t="shared" si="417"/>
        <v>8</v>
      </c>
      <c r="BF288" s="77">
        <f t="shared" si="417"/>
        <v>8</v>
      </c>
      <c r="BG288" s="77">
        <f t="shared" si="417"/>
        <v>8</v>
      </c>
      <c r="BH288" s="7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91"/>
    </row>
    <row r="289" spans="2:79">
      <c r="B289" s="98"/>
      <c r="C289" s="330"/>
      <c r="D289" s="199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1"/>
      <c r="W289" s="456"/>
      <c r="X289" s="222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73"/>
      <c r="AT289" s="78" t="s">
        <v>299</v>
      </c>
      <c r="AU289" s="75"/>
      <c r="AV289" s="77">
        <f>+AV275+AV263+AV251</f>
        <v>10780</v>
      </c>
      <c r="AW289" s="77">
        <f t="shared" ref="AW289:BG289" si="418">+AW275+AW263+AW251</f>
        <v>10780</v>
      </c>
      <c r="AX289" s="77">
        <f t="shared" si="418"/>
        <v>10780</v>
      </c>
      <c r="AY289" s="77">
        <f t="shared" si="418"/>
        <v>10780</v>
      </c>
      <c r="AZ289" s="77">
        <f>+AZ275+AZ263+AZ251</f>
        <v>10780</v>
      </c>
      <c r="BA289" s="77">
        <f t="shared" si="418"/>
        <v>10780</v>
      </c>
      <c r="BB289" s="77">
        <f t="shared" si="418"/>
        <v>10780</v>
      </c>
      <c r="BC289" s="77">
        <f t="shared" si="418"/>
        <v>10780</v>
      </c>
      <c r="BD289" s="77">
        <f t="shared" si="418"/>
        <v>10780</v>
      </c>
      <c r="BE289" s="77">
        <f t="shared" si="418"/>
        <v>10780</v>
      </c>
      <c r="BF289" s="77">
        <f t="shared" si="418"/>
        <v>10780</v>
      </c>
      <c r="BG289" s="77">
        <f t="shared" si="418"/>
        <v>10780</v>
      </c>
      <c r="BH289" s="7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91"/>
    </row>
    <row r="290" spans="2:79">
      <c r="B290" s="98"/>
      <c r="C290" s="330"/>
      <c r="D290" s="199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1"/>
      <c r="W290" s="456"/>
      <c r="X290" s="222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73"/>
      <c r="AT290" s="78" t="s">
        <v>300</v>
      </c>
      <c r="AU290" s="75"/>
      <c r="AV290" s="77">
        <f>+AV276+AV264+AV252</f>
        <v>0</v>
      </c>
      <c r="AW290" s="77">
        <f t="shared" ref="AW290:BG290" si="419">+AW276+AW264+AW252</f>
        <v>0</v>
      </c>
      <c r="AX290" s="77">
        <f t="shared" si="419"/>
        <v>0</v>
      </c>
      <c r="AY290" s="77">
        <f t="shared" si="419"/>
        <v>0</v>
      </c>
      <c r="AZ290" s="77">
        <f t="shared" si="419"/>
        <v>0</v>
      </c>
      <c r="BA290" s="77">
        <f t="shared" si="419"/>
        <v>0</v>
      </c>
      <c r="BB290" s="77">
        <f t="shared" si="419"/>
        <v>0</v>
      </c>
      <c r="BC290" s="77">
        <f t="shared" si="419"/>
        <v>0</v>
      </c>
      <c r="BD290" s="77">
        <f t="shared" si="419"/>
        <v>0</v>
      </c>
      <c r="BE290" s="77">
        <f t="shared" si="419"/>
        <v>0</v>
      </c>
      <c r="BF290" s="77">
        <f t="shared" si="419"/>
        <v>0</v>
      </c>
      <c r="BG290" s="77">
        <f t="shared" si="419"/>
        <v>0</v>
      </c>
      <c r="BH290" s="7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91"/>
    </row>
    <row r="291" spans="2:79">
      <c r="B291" s="98"/>
      <c r="C291" s="330"/>
      <c r="D291" s="199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1"/>
      <c r="W291" s="456"/>
      <c r="X291" s="222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73"/>
      <c r="AT291" s="74" t="s">
        <v>297</v>
      </c>
      <c r="AU291" s="75"/>
      <c r="AV291" s="77">
        <f>+AV278+AV266+AV254</f>
        <v>3</v>
      </c>
      <c r="AW291" s="77">
        <f t="shared" ref="AW291:BG291" si="420">+AW278+AW266+AW254</f>
        <v>2</v>
      </c>
      <c r="AX291" s="77">
        <f t="shared" si="420"/>
        <v>2</v>
      </c>
      <c r="AY291" s="77">
        <f t="shared" si="420"/>
        <v>2</v>
      </c>
      <c r="AZ291" s="77">
        <f t="shared" si="420"/>
        <v>2</v>
      </c>
      <c r="BA291" s="77">
        <f t="shared" si="420"/>
        <v>2</v>
      </c>
      <c r="BB291" s="77">
        <f t="shared" si="420"/>
        <v>2</v>
      </c>
      <c r="BC291" s="77">
        <f t="shared" si="420"/>
        <v>2</v>
      </c>
      <c r="BD291" s="77">
        <f t="shared" si="420"/>
        <v>2</v>
      </c>
      <c r="BE291" s="77">
        <f t="shared" si="420"/>
        <v>2</v>
      </c>
      <c r="BF291" s="77">
        <f t="shared" si="420"/>
        <v>2</v>
      </c>
      <c r="BG291" s="77">
        <f t="shared" si="420"/>
        <v>2</v>
      </c>
      <c r="BH291" s="7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91"/>
    </row>
    <row r="292" spans="2:79">
      <c r="B292" s="98"/>
      <c r="C292" s="330"/>
      <c r="D292" s="199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1"/>
      <c r="W292" s="456"/>
      <c r="X292" s="222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73"/>
      <c r="AT292" s="79" t="s">
        <v>299</v>
      </c>
      <c r="AU292" s="80"/>
      <c r="AV292" s="81">
        <f>+AV279+AV255+AV267</f>
        <v>1165</v>
      </c>
      <c r="AW292" s="81">
        <f t="shared" ref="AW292:BF292" si="421">+AW279+AW255+AW267</f>
        <v>1165</v>
      </c>
      <c r="AX292" s="81">
        <f t="shared" si="421"/>
        <v>1165</v>
      </c>
      <c r="AY292" s="81">
        <f t="shared" si="421"/>
        <v>1165</v>
      </c>
      <c r="AZ292" s="81">
        <f t="shared" si="421"/>
        <v>1165</v>
      </c>
      <c r="BA292" s="81">
        <f t="shared" si="421"/>
        <v>1165</v>
      </c>
      <c r="BB292" s="81">
        <f t="shared" si="421"/>
        <v>1165</v>
      </c>
      <c r="BC292" s="81">
        <f t="shared" si="421"/>
        <v>1165</v>
      </c>
      <c r="BD292" s="81">
        <f t="shared" si="421"/>
        <v>1165</v>
      </c>
      <c r="BE292" s="81">
        <f t="shared" si="421"/>
        <v>1165</v>
      </c>
      <c r="BF292" s="81">
        <f t="shared" si="421"/>
        <v>1165</v>
      </c>
      <c r="BG292" s="81">
        <f>+BG279+BG255+BG267</f>
        <v>1165</v>
      </c>
      <c r="BH292" s="80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91"/>
    </row>
    <row r="293" spans="2:79">
      <c r="B293" s="98"/>
      <c r="C293" s="330"/>
      <c r="D293" s="199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1"/>
      <c r="W293" s="456"/>
      <c r="X293" s="222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"/>
      <c r="AT293" s="1"/>
      <c r="AU293" s="1"/>
      <c r="AV293" s="7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91"/>
    </row>
    <row r="294" spans="2:79">
      <c r="B294" s="98"/>
      <c r="C294" s="330"/>
      <c r="D294" s="199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1"/>
      <c r="W294" s="456"/>
      <c r="X294" s="222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"/>
      <c r="AT294" s="1"/>
      <c r="AU294" s="1"/>
      <c r="AV294" s="7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91"/>
    </row>
    <row r="295" spans="2:79">
      <c r="B295" s="98"/>
      <c r="C295" s="330"/>
      <c r="D295" s="199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1"/>
      <c r="W295" s="456"/>
      <c r="X295" s="222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91"/>
    </row>
    <row r="296" spans="2:79">
      <c r="B296" s="98"/>
      <c r="C296" s="330"/>
      <c r="D296" s="199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1"/>
      <c r="W296" s="456"/>
      <c r="X296" s="222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91"/>
    </row>
    <row r="297" spans="2:79">
      <c r="B297" s="98"/>
      <c r="C297" s="330"/>
      <c r="D297" s="199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1"/>
      <c r="W297" s="456"/>
      <c r="X297" s="222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91"/>
    </row>
    <row r="298" spans="2:79">
      <c r="B298" s="98"/>
      <c r="C298" s="330"/>
      <c r="D298" s="199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1"/>
      <c r="W298" s="456"/>
      <c r="X298" s="222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91"/>
    </row>
    <row r="299" spans="2:79">
      <c r="B299" s="98"/>
      <c r="C299" s="330"/>
      <c r="D299" s="199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1"/>
      <c r="W299" s="456"/>
      <c r="X299" s="222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91"/>
    </row>
    <row r="300" spans="2:79">
      <c r="B300" s="98"/>
      <c r="C300" s="330"/>
      <c r="D300" s="199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1"/>
      <c r="W300" s="456"/>
      <c r="X300" s="222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91"/>
    </row>
    <row r="301" spans="2:79">
      <c r="B301" s="98"/>
      <c r="C301" s="330"/>
      <c r="D301" s="206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8"/>
      <c r="W301" s="456"/>
      <c r="X301" s="222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91"/>
    </row>
    <row r="302" spans="2:79" ht="9.9499999999999993" customHeight="1">
      <c r="B302" s="98"/>
      <c r="C302" s="457"/>
      <c r="D302" s="458"/>
      <c r="E302" s="458"/>
      <c r="F302" s="458"/>
      <c r="G302" s="458"/>
      <c r="H302" s="458"/>
      <c r="I302" s="458"/>
      <c r="J302" s="458"/>
      <c r="K302" s="458"/>
      <c r="L302" s="458"/>
      <c r="M302" s="458"/>
      <c r="N302" s="458"/>
      <c r="O302" s="458"/>
      <c r="P302" s="458"/>
      <c r="Q302" s="458"/>
      <c r="R302" s="458"/>
      <c r="S302" s="458"/>
      <c r="T302" s="458"/>
      <c r="U302" s="458"/>
      <c r="V302" s="458"/>
      <c r="W302" s="459"/>
      <c r="X302" s="222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91"/>
    </row>
    <row r="303" spans="2:79">
      <c r="B303" s="98"/>
      <c r="C303" s="461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91"/>
    </row>
    <row r="304" spans="2:79" s="73" customFormat="1">
      <c r="B304" s="98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91"/>
    </row>
    <row r="305" spans="2:79" s="73" customFormat="1">
      <c r="B305" s="98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91"/>
    </row>
    <row r="306" spans="2:79" s="73" customFormat="1">
      <c r="B306" s="98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91"/>
    </row>
    <row r="307" spans="2:79" s="73" customFormat="1">
      <c r="B307" s="9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91"/>
    </row>
    <row r="308" spans="2:79" s="73" customFormat="1">
      <c r="B308" s="9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91"/>
    </row>
    <row r="309" spans="2:79" s="73" customFormat="1">
      <c r="B309" s="98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91"/>
    </row>
    <row r="310" spans="2:79" s="73" customFormat="1">
      <c r="B310" s="98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91"/>
    </row>
    <row r="311" spans="2:79" s="73" customFormat="1">
      <c r="B311" s="98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91"/>
    </row>
    <row r="312" spans="2:79" s="73" customFormat="1">
      <c r="B312" s="98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91"/>
    </row>
    <row r="313" spans="2:79" s="73" customFormat="1">
      <c r="B313" s="98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91"/>
    </row>
    <row r="314" spans="2:79" s="73" customFormat="1">
      <c r="B314" s="98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91"/>
    </row>
    <row r="315" spans="2:79" s="73" customFormat="1">
      <c r="B315" s="98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91"/>
    </row>
    <row r="316" spans="2:79" s="73" customFormat="1">
      <c r="B316" s="98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91"/>
    </row>
    <row r="317" spans="2:79" s="73" customFormat="1">
      <c r="B317" s="98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91"/>
    </row>
    <row r="318" spans="2:79" s="73" customFormat="1">
      <c r="B318" s="98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91"/>
    </row>
    <row r="319" spans="2:79" s="73" customFormat="1">
      <c r="B319" s="98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91"/>
    </row>
    <row r="320" spans="2:79" s="73" customFormat="1">
      <c r="B320" s="98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91"/>
    </row>
    <row r="321" spans="2:79" s="73" customFormat="1">
      <c r="B321" s="98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91"/>
    </row>
    <row r="322" spans="2:79" s="73" customFormat="1">
      <c r="B322" s="98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91"/>
    </row>
    <row r="323" spans="2:79" s="73" customFormat="1">
      <c r="B323" s="98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91"/>
    </row>
    <row r="324" spans="2:79" s="73" customFormat="1">
      <c r="B324" s="98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91"/>
    </row>
    <row r="325" spans="2:79" s="73" customFormat="1">
      <c r="B325" s="98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91"/>
    </row>
    <row r="326" spans="2:79" s="73" customFormat="1">
      <c r="B326" s="98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91"/>
    </row>
    <row r="327" spans="2:79" s="73" customFormat="1">
      <c r="B327" s="98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91"/>
    </row>
    <row r="328" spans="2:79" s="73" customFormat="1">
      <c r="B328" s="98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91"/>
    </row>
    <row r="329" spans="2:79" s="73" customFormat="1">
      <c r="B329" s="98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91"/>
    </row>
    <row r="330" spans="2:79" s="73" customFormat="1">
      <c r="B330" s="98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91"/>
    </row>
    <row r="331" spans="2:79" s="73" customFormat="1">
      <c r="B331" s="98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91"/>
    </row>
    <row r="332" spans="2:79" s="73" customFormat="1">
      <c r="B332" s="98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91"/>
    </row>
    <row r="333" spans="2:79" s="73" customFormat="1">
      <c r="B333" s="9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91"/>
    </row>
    <row r="334" spans="2:79" s="73" customFormat="1">
      <c r="B334" s="9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91"/>
    </row>
    <row r="335" spans="2:79" s="73" customFormat="1">
      <c r="B335" s="9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91"/>
    </row>
    <row r="336" spans="2:79" s="73" customFormat="1">
      <c r="B336" s="98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91"/>
    </row>
    <row r="337" spans="2:79" s="73" customFormat="1">
      <c r="B337" s="98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91"/>
    </row>
    <row r="338" spans="2:79" s="73" customFormat="1">
      <c r="B338" s="98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91"/>
    </row>
    <row r="339" spans="2:79" s="73" customFormat="1">
      <c r="B339" s="98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91"/>
    </row>
    <row r="340" spans="2:79" s="73" customFormat="1">
      <c r="B340" s="98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91"/>
    </row>
    <row r="341" spans="2:79" s="73" customFormat="1">
      <c r="B341" s="98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91"/>
    </row>
    <row r="342" spans="2:79" s="73" customFormat="1">
      <c r="B342" s="98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91"/>
    </row>
    <row r="343" spans="2:79" s="73" customFormat="1">
      <c r="B343" s="98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91"/>
    </row>
    <row r="344" spans="2:79" s="73" customFormat="1">
      <c r="B344" s="9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91"/>
    </row>
    <row r="345" spans="2:79" s="73" customFormat="1">
      <c r="B345" s="9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91"/>
    </row>
    <row r="346" spans="2:79" s="73" customFormat="1">
      <c r="B346" s="9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91"/>
    </row>
    <row r="347" spans="2:79" s="73" customFormat="1">
      <c r="B347" s="9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91"/>
    </row>
    <row r="348" spans="2:79" s="73" customFormat="1">
      <c r="B348" s="9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91"/>
    </row>
    <row r="349" spans="2:79" s="73" customFormat="1">
      <c r="B349" s="98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91"/>
    </row>
    <row r="350" spans="2:79" s="73" customFormat="1">
      <c r="B350" s="98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91"/>
    </row>
    <row r="351" spans="2:79" s="73" customFormat="1">
      <c r="B351" s="98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91"/>
    </row>
    <row r="352" spans="2:79" s="73" customFormat="1">
      <c r="B352" s="98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91"/>
    </row>
    <row r="353" spans="2:79" s="73" customFormat="1">
      <c r="B353" s="98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91"/>
    </row>
    <row r="354" spans="2:79" s="73" customFormat="1">
      <c r="B354" s="98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91"/>
    </row>
    <row r="355" spans="2:79" s="73" customFormat="1">
      <c r="B355" s="98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91"/>
    </row>
    <row r="356" spans="2:79" s="73" customFormat="1">
      <c r="B356" s="98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91"/>
    </row>
    <row r="357" spans="2:79" s="73" customFormat="1">
      <c r="B357" s="98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91"/>
    </row>
    <row r="358" spans="2:79" s="73" customFormat="1">
      <c r="B358" s="98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91"/>
    </row>
    <row r="359" spans="2:79" s="73" customFormat="1">
      <c r="B359" s="98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91"/>
    </row>
    <row r="360" spans="2:79" s="73" customFormat="1">
      <c r="B360" s="98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91"/>
    </row>
    <row r="361" spans="2:79" s="73" customFormat="1">
      <c r="B361" s="98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91"/>
    </row>
    <row r="362" spans="2:79" s="73" customFormat="1">
      <c r="B362" s="98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91"/>
    </row>
    <row r="363" spans="2:79" s="73" customFormat="1">
      <c r="B363" s="98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91"/>
    </row>
    <row r="364" spans="2:79" s="73" customFormat="1">
      <c r="B364" s="98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91"/>
    </row>
    <row r="365" spans="2:79" s="73" customFormat="1">
      <c r="B365" s="98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91"/>
    </row>
    <row r="366" spans="2:79" s="73" customFormat="1">
      <c r="B366" s="98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91"/>
    </row>
    <row r="367" spans="2:79" s="73" customFormat="1">
      <c r="B367" s="98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91"/>
    </row>
    <row r="368" spans="2:79" s="73" customFormat="1">
      <c r="B368" s="98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91"/>
    </row>
    <row r="369" spans="2:79" s="73" customFormat="1">
      <c r="B369" s="98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91"/>
    </row>
    <row r="370" spans="2:79" s="73" customFormat="1">
      <c r="B370" s="98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91"/>
    </row>
    <row r="371" spans="2:79" s="73" customFormat="1">
      <c r="B371" s="98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91"/>
    </row>
    <row r="372" spans="2:79" s="73" customFormat="1">
      <c r="B372" s="98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91"/>
    </row>
    <row r="373" spans="2:79" s="73" customFormat="1">
      <c r="B373" s="98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91"/>
    </row>
    <row r="374" spans="2:79" s="73" customFormat="1">
      <c r="B374" s="98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91"/>
    </row>
    <row r="375" spans="2:79" s="73" customFormat="1">
      <c r="B375" s="98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91"/>
    </row>
    <row r="376" spans="2:79" s="73" customFormat="1">
      <c r="B376" s="10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4"/>
    </row>
    <row r="377" spans="2:79" s="73" customFormat="1"/>
    <row r="378" spans="2:79" s="73" customFormat="1"/>
    <row r="379" spans="2:79" s="73" customFormat="1"/>
    <row r="380" spans="2:79" s="73" customFormat="1"/>
    <row r="381" spans="2:79" s="73" customFormat="1"/>
    <row r="382" spans="2:79" s="73" customFormat="1"/>
    <row r="383" spans="2:79" s="73" customFormat="1"/>
    <row r="384" spans="2:79" s="73" customFormat="1"/>
    <row r="385" s="73" customFormat="1"/>
    <row r="386" s="73" customFormat="1"/>
    <row r="387" s="73" customFormat="1"/>
    <row r="388" s="73" customFormat="1"/>
    <row r="389" s="73" customFormat="1"/>
    <row r="390" s="73" customFormat="1"/>
    <row r="391" s="73" customFormat="1"/>
    <row r="392" s="73" customFormat="1"/>
    <row r="393" s="73" customFormat="1"/>
    <row r="394" s="73" customFormat="1"/>
    <row r="395" s="73" customFormat="1"/>
    <row r="396" s="73" customFormat="1"/>
    <row r="397" s="73" customFormat="1"/>
    <row r="398" s="73" customFormat="1"/>
    <row r="399" s="73" customFormat="1"/>
    <row r="400" s="73" customFormat="1"/>
    <row r="401" spans="23:44" s="73" customFormat="1"/>
    <row r="402" spans="23:44" s="73" customFormat="1"/>
    <row r="403" spans="23:44"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</row>
    <row r="404" spans="23:44"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</row>
    <row r="405" spans="23:44"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</row>
    <row r="406" spans="23:44"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</row>
    <row r="407" spans="23:44"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</row>
    <row r="408" spans="23:44"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</row>
    <row r="409" spans="23:44"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</row>
    <row r="410" spans="23:44"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</row>
    <row r="411" spans="23:44"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</row>
    <row r="412" spans="23:44"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</row>
    <row r="413" spans="23:44"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</row>
    <row r="414" spans="23:44"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</row>
    <row r="415" spans="23:44"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</row>
    <row r="416" spans="23:44"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</row>
    <row r="417" spans="23:44"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</row>
    <row r="418" spans="23:44"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</row>
    <row r="419" spans="23:44"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</row>
    <row r="420" spans="23:44"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</row>
  </sheetData>
  <sheetProtection sheet="1" objects="1" scenarios="1"/>
  <mergeCells count="252">
    <mergeCell ref="V154:W154"/>
    <mergeCell ref="Q6:R6"/>
    <mergeCell ref="D278:V278"/>
    <mergeCell ref="E227:G227"/>
    <mergeCell ref="E228:G228"/>
    <mergeCell ref="E225:G225"/>
    <mergeCell ref="E226:G226"/>
    <mergeCell ref="K6:L6"/>
    <mergeCell ref="M6:N6"/>
    <mergeCell ref="T6:V6"/>
    <mergeCell ref="T7:V7"/>
    <mergeCell ref="D8:E8"/>
    <mergeCell ref="F8:J8"/>
    <mergeCell ref="K8:L8"/>
    <mergeCell ref="N8:Q8"/>
    <mergeCell ref="R8:V8"/>
    <mergeCell ref="I6:J6"/>
    <mergeCell ref="C105:W105"/>
    <mergeCell ref="O6:P6"/>
    <mergeCell ref="E6:G6"/>
    <mergeCell ref="E288:G288"/>
    <mergeCell ref="E284:G284"/>
    <mergeCell ref="E285:G285"/>
    <mergeCell ref="E286:G286"/>
    <mergeCell ref="E287:G287"/>
    <mergeCell ref="E281:G281"/>
    <mergeCell ref="E282:I282"/>
    <mergeCell ref="E220:G220"/>
    <mergeCell ref="E283:G283"/>
    <mergeCell ref="H283:I283"/>
    <mergeCell ref="E215:G215"/>
    <mergeCell ref="E216:G216"/>
    <mergeCell ref="E217:G217"/>
    <mergeCell ref="E218:G218"/>
    <mergeCell ref="E205:G205"/>
    <mergeCell ref="E206:G206"/>
    <mergeCell ref="E207:G207"/>
    <mergeCell ref="E208:G208"/>
    <mergeCell ref="H220:H236"/>
    <mergeCell ref="E221:G221"/>
    <mergeCell ref="E222:G222"/>
    <mergeCell ref="E223:G223"/>
    <mergeCell ref="E224:G224"/>
    <mergeCell ref="E209:G209"/>
    <mergeCell ref="E211:I211"/>
    <mergeCell ref="E213:G213"/>
    <mergeCell ref="H213:H218"/>
    <mergeCell ref="E214:G214"/>
    <mergeCell ref="E199:G199"/>
    <mergeCell ref="E193:G193"/>
    <mergeCell ref="E194:G194"/>
    <mergeCell ref="E195:G195"/>
    <mergeCell ref="E200:G200"/>
    <mergeCell ref="E201:G201"/>
    <mergeCell ref="H159:H164"/>
    <mergeCell ref="H166:H182"/>
    <mergeCell ref="E184:I184"/>
    <mergeCell ref="H186:H191"/>
    <mergeCell ref="H193:H209"/>
    <mergeCell ref="E202:G202"/>
    <mergeCell ref="E203:G203"/>
    <mergeCell ref="E204:G204"/>
    <mergeCell ref="E188:G188"/>
    <mergeCell ref="E189:G189"/>
    <mergeCell ref="E190:G190"/>
    <mergeCell ref="E191:G191"/>
    <mergeCell ref="E186:G186"/>
    <mergeCell ref="E187:G187"/>
    <mergeCell ref="E196:G196"/>
    <mergeCell ref="E197:G197"/>
    <mergeCell ref="E198:G198"/>
    <mergeCell ref="E174:G174"/>
    <mergeCell ref="E175:G175"/>
    <mergeCell ref="E168:G168"/>
    <mergeCell ref="E169:G169"/>
    <mergeCell ref="E170:G170"/>
    <mergeCell ref="E171:G171"/>
    <mergeCell ref="E180:G180"/>
    <mergeCell ref="E181:G181"/>
    <mergeCell ref="E182:G182"/>
    <mergeCell ref="E176:G176"/>
    <mergeCell ref="E177:G177"/>
    <mergeCell ref="E178:G178"/>
    <mergeCell ref="E179:G179"/>
    <mergeCell ref="J156:U156"/>
    <mergeCell ref="E166:G166"/>
    <mergeCell ref="E167:G167"/>
    <mergeCell ref="E161:G161"/>
    <mergeCell ref="E162:G162"/>
    <mergeCell ref="E163:G163"/>
    <mergeCell ref="E164:G164"/>
    <mergeCell ref="E172:G172"/>
    <mergeCell ref="E173:G173"/>
    <mergeCell ref="E150:G150"/>
    <mergeCell ref="E143:G143"/>
    <mergeCell ref="E144:G144"/>
    <mergeCell ref="E145:G145"/>
    <mergeCell ref="E146:G146"/>
    <mergeCell ref="E157:I157"/>
    <mergeCell ref="E159:G159"/>
    <mergeCell ref="E160:G160"/>
    <mergeCell ref="E151:G151"/>
    <mergeCell ref="E152:G152"/>
    <mergeCell ref="E141:G141"/>
    <mergeCell ref="E142:G142"/>
    <mergeCell ref="E136:G136"/>
    <mergeCell ref="H136:I136"/>
    <mergeCell ref="E137:G137"/>
    <mergeCell ref="E138:G138"/>
    <mergeCell ref="E147:G147"/>
    <mergeCell ref="E148:G148"/>
    <mergeCell ref="E149:G149"/>
    <mergeCell ref="E132:G132"/>
    <mergeCell ref="E133:G133"/>
    <mergeCell ref="E135:G135"/>
    <mergeCell ref="E127:G127"/>
    <mergeCell ref="E128:G128"/>
    <mergeCell ref="E129:G129"/>
    <mergeCell ref="E130:G130"/>
    <mergeCell ref="E139:G139"/>
    <mergeCell ref="E140:G140"/>
    <mergeCell ref="E123:G123"/>
    <mergeCell ref="E124:G124"/>
    <mergeCell ref="E125:G125"/>
    <mergeCell ref="E126:G126"/>
    <mergeCell ref="E119:G119"/>
    <mergeCell ref="E120:G120"/>
    <mergeCell ref="E121:G121"/>
    <mergeCell ref="E122:G122"/>
    <mergeCell ref="E131:G131"/>
    <mergeCell ref="E37:G37"/>
    <mergeCell ref="E67:G67"/>
    <mergeCell ref="E86:G86"/>
    <mergeCell ref="E96:G96"/>
    <mergeCell ref="E92:G92"/>
    <mergeCell ref="E93:G93"/>
    <mergeCell ref="E94:G94"/>
    <mergeCell ref="E95:G95"/>
    <mergeCell ref="E82:G82"/>
    <mergeCell ref="E83:G83"/>
    <mergeCell ref="E66:G66"/>
    <mergeCell ref="E64:G64"/>
    <mergeCell ref="E65:G65"/>
    <mergeCell ref="E62:G62"/>
    <mergeCell ref="E63:G63"/>
    <mergeCell ref="E80:G80"/>
    <mergeCell ref="E81:G81"/>
    <mergeCell ref="E84:G84"/>
    <mergeCell ref="J107:U107"/>
    <mergeCell ref="E87:G87"/>
    <mergeCell ref="H87:I87"/>
    <mergeCell ref="E88:G88"/>
    <mergeCell ref="E89:G89"/>
    <mergeCell ref="E90:G90"/>
    <mergeCell ref="E91:G91"/>
    <mergeCell ref="E97:G97"/>
    <mergeCell ref="E102:G102"/>
    <mergeCell ref="E103:G103"/>
    <mergeCell ref="E98:G98"/>
    <mergeCell ref="E99:G99"/>
    <mergeCell ref="E100:G100"/>
    <mergeCell ref="E101:G101"/>
    <mergeCell ref="E50:G50"/>
    <mergeCell ref="E51:G51"/>
    <mergeCell ref="E52:G52"/>
    <mergeCell ref="E45:G45"/>
    <mergeCell ref="E46:G46"/>
    <mergeCell ref="E47:G47"/>
    <mergeCell ref="J58:U58"/>
    <mergeCell ref="E60:I60"/>
    <mergeCell ref="H61:I61"/>
    <mergeCell ref="E242:G242"/>
    <mergeCell ref="E233:G233"/>
    <mergeCell ref="E234:G234"/>
    <mergeCell ref="E235:G235"/>
    <mergeCell ref="E236:G236"/>
    <mergeCell ref="E229:G229"/>
    <mergeCell ref="E230:G230"/>
    <mergeCell ref="E231:G231"/>
    <mergeCell ref="E232:G232"/>
    <mergeCell ref="E117:G117"/>
    <mergeCell ref="E32:G32"/>
    <mergeCell ref="E33:G33"/>
    <mergeCell ref="E34:G34"/>
    <mergeCell ref="E35:G35"/>
    <mergeCell ref="E114:G114"/>
    <mergeCell ref="E113:G113"/>
    <mergeCell ref="E49:G49"/>
    <mergeCell ref="E111:G111"/>
    <mergeCell ref="E53:G53"/>
    <mergeCell ref="E108:G108"/>
    <mergeCell ref="E70:G70"/>
    <mergeCell ref="E71:G71"/>
    <mergeCell ref="E72:G72"/>
    <mergeCell ref="E73:G73"/>
    <mergeCell ref="E79:G79"/>
    <mergeCell ref="E75:G75"/>
    <mergeCell ref="E76:G76"/>
    <mergeCell ref="E77:G77"/>
    <mergeCell ref="E78:G78"/>
    <mergeCell ref="E54:G54"/>
    <mergeCell ref="E112:G112"/>
    <mergeCell ref="E109:I109"/>
    <mergeCell ref="E59:G59"/>
    <mergeCell ref="E116:G116"/>
    <mergeCell ref="H19:I19"/>
    <mergeCell ref="E30:G30"/>
    <mergeCell ref="E26:G26"/>
    <mergeCell ref="E48:G48"/>
    <mergeCell ref="E42:G42"/>
    <mergeCell ref="E43:G43"/>
    <mergeCell ref="E44:G44"/>
    <mergeCell ref="E31:G31"/>
    <mergeCell ref="E28:G28"/>
    <mergeCell ref="E20:G20"/>
    <mergeCell ref="E21:G21"/>
    <mergeCell ref="E29:G29"/>
    <mergeCell ref="E27:G27"/>
    <mergeCell ref="E110:G110"/>
    <mergeCell ref="H110:I110"/>
    <mergeCell ref="E68:G68"/>
    <mergeCell ref="H68:I68"/>
    <mergeCell ref="E69:G69"/>
    <mergeCell ref="E74:G74"/>
    <mergeCell ref="H38:I38"/>
    <mergeCell ref="E39:G39"/>
    <mergeCell ref="E41:G41"/>
    <mergeCell ref="E61:G61"/>
    <mergeCell ref="P2:R3"/>
    <mergeCell ref="M2:N3"/>
    <mergeCell ref="O2:O3"/>
    <mergeCell ref="H2:L3"/>
    <mergeCell ref="F2:G3"/>
    <mergeCell ref="E118:G118"/>
    <mergeCell ref="J11:U11"/>
    <mergeCell ref="E12:G12"/>
    <mergeCell ref="E13:G13"/>
    <mergeCell ref="H13:I13"/>
    <mergeCell ref="E14:G14"/>
    <mergeCell ref="E15:G15"/>
    <mergeCell ref="E18:G18"/>
    <mergeCell ref="H117:I117"/>
    <mergeCell ref="E16:G16"/>
    <mergeCell ref="E17:G17"/>
    <mergeCell ref="E24:G24"/>
    <mergeCell ref="E25:G25"/>
    <mergeCell ref="E23:G23"/>
    <mergeCell ref="E22:G22"/>
    <mergeCell ref="E19:G19"/>
    <mergeCell ref="E115:G115"/>
    <mergeCell ref="E38:G38"/>
    <mergeCell ref="E40:G40"/>
  </mergeCells>
  <phoneticPr fontId="2" type="noConversion"/>
  <printOptions horizontalCentered="1" verticalCentered="1"/>
  <pageMargins left="0" right="0" top="0" bottom="0" header="0" footer="0"/>
  <pageSetup paperSize="9" scale="57" orientation="portrait" horizont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 enableFormatConditionsCalculation="0">
    <tabColor indexed="21"/>
    <pageSetUpPr fitToPage="1"/>
  </sheetPr>
  <dimension ref="A1:BM332"/>
  <sheetViews>
    <sheetView showGridLines="0" showRowColHeaders="0" showZeros="0" showOutlineSymbols="0" zoomScale="75" zoomScaleNormal="75" workbookViewId="0">
      <pane xSplit="7" ySplit="8" topLeftCell="H9" activePane="bottomRight" state="frozen"/>
      <selection pane="topRight" activeCell="F1" sqref="F1"/>
      <selection pane="bottomLeft" activeCell="A6" sqref="A6"/>
      <selection pane="bottomRight" activeCell="A9" sqref="A9:A115"/>
    </sheetView>
  </sheetViews>
  <sheetFormatPr baseColWidth="10" defaultRowHeight="12.75"/>
  <cols>
    <col min="1" max="1" width="5.7109375" hidden="1" customWidth="1"/>
    <col min="2" max="2" width="2.7109375" customWidth="1"/>
    <col min="3" max="3" width="1.7109375" customWidth="1"/>
    <col min="4" max="4" width="0.85546875" customWidth="1"/>
    <col min="5" max="5" width="26.42578125" customWidth="1"/>
    <col min="6" max="6" width="15.7109375" customWidth="1"/>
    <col min="7" max="7" width="9.28515625" customWidth="1"/>
    <col min="8" max="11" width="14.7109375" customWidth="1"/>
    <col min="12" max="12" width="15.7109375" customWidth="1"/>
    <col min="13" max="13" width="14.7109375" customWidth="1"/>
    <col min="14" max="14" width="16" customWidth="1"/>
    <col min="15" max="19" width="14.7109375" customWidth="1"/>
    <col min="20" max="21" width="1.7109375" customWidth="1"/>
    <col min="22" max="65" width="11.42578125" style="73"/>
  </cols>
  <sheetData>
    <row r="1" spans="1:29" ht="12.75" customHeight="1">
      <c r="A1" s="6"/>
      <c r="B1" s="749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2"/>
      <c r="U1" s="222"/>
      <c r="V1" s="188"/>
      <c r="W1" s="5"/>
      <c r="X1" s="5"/>
      <c r="Y1" s="5"/>
      <c r="Z1" s="5"/>
      <c r="AA1" s="5"/>
      <c r="AB1" s="5"/>
      <c r="AC1" s="91"/>
    </row>
    <row r="2" spans="1:29" ht="16.5" customHeight="1">
      <c r="A2" s="6"/>
      <c r="B2" s="749"/>
      <c r="C2" s="213"/>
      <c r="D2" s="214"/>
      <c r="E2" s="1101" t="str">
        <f>INI!$G$11</f>
        <v>MiEMPRESA</v>
      </c>
      <c r="F2" s="1101"/>
      <c r="G2" s="1104" t="s">
        <v>18</v>
      </c>
      <c r="H2" s="1104"/>
      <c r="I2" s="1104"/>
      <c r="J2" s="963">
        <f>SB!$C$73</f>
        <v>2025</v>
      </c>
      <c r="K2" s="1106" t="s">
        <v>430</v>
      </c>
      <c r="L2" s="1106"/>
      <c r="M2" s="1106"/>
      <c r="N2" s="1106"/>
      <c r="O2" s="1107"/>
      <c r="P2" s="532"/>
      <c r="Q2" s="266"/>
      <c r="R2" s="533"/>
      <c r="S2" s="534"/>
      <c r="T2" s="266"/>
      <c r="U2" s="270"/>
      <c r="V2" s="188"/>
      <c r="W2" s="5"/>
      <c r="X2" s="5"/>
      <c r="Y2" s="5"/>
      <c r="Z2" s="5"/>
      <c r="AA2" s="5"/>
      <c r="AB2" s="5"/>
      <c r="AC2" s="91"/>
    </row>
    <row r="3" spans="1:29" ht="16.5" customHeight="1">
      <c r="A3" s="6"/>
      <c r="B3" s="749"/>
      <c r="C3" s="217"/>
      <c r="D3" s="218"/>
      <c r="E3" s="1102"/>
      <c r="F3" s="1102"/>
      <c r="G3" s="1105"/>
      <c r="H3" s="1105"/>
      <c r="I3" s="1105"/>
      <c r="J3" s="982"/>
      <c r="K3" s="1108"/>
      <c r="L3" s="1108"/>
      <c r="M3" s="1108"/>
      <c r="N3" s="1108"/>
      <c r="O3" s="1109"/>
      <c r="P3" s="221"/>
      <c r="Q3" s="221"/>
      <c r="R3" s="221"/>
      <c r="S3" s="221"/>
      <c r="T3" s="222"/>
      <c r="U3" s="223"/>
      <c r="V3" s="188"/>
      <c r="W3" s="5"/>
      <c r="X3" s="5"/>
      <c r="Y3" s="5"/>
      <c r="Z3" s="5"/>
      <c r="AA3" s="5"/>
      <c r="AB3" s="5"/>
      <c r="AC3" s="91"/>
    </row>
    <row r="4" spans="1:29" ht="5.0999999999999996" customHeight="1">
      <c r="A4" s="6"/>
      <c r="B4" s="749"/>
      <c r="C4" s="27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2"/>
      <c r="U4" s="223"/>
      <c r="V4" s="188"/>
      <c r="W4" s="5"/>
      <c r="X4" s="5"/>
      <c r="Y4" s="5"/>
      <c r="Z4" s="5"/>
      <c r="AA4" s="5"/>
      <c r="AB4" s="5"/>
      <c r="AC4" s="91"/>
    </row>
    <row r="5" spans="1:29" ht="11.25" customHeight="1">
      <c r="A5" s="6"/>
      <c r="B5" s="749"/>
      <c r="C5" s="149"/>
      <c r="D5" s="804"/>
      <c r="E5" s="877"/>
      <c r="F5" s="786"/>
      <c r="G5" s="786"/>
      <c r="H5" s="786"/>
      <c r="I5" s="786"/>
      <c r="J5" s="786"/>
      <c r="K5" s="786"/>
      <c r="L5" s="786"/>
      <c r="M5" s="786"/>
      <c r="N5" s="786"/>
      <c r="O5" s="793"/>
      <c r="P5" s="149"/>
      <c r="Q5" s="148"/>
      <c r="R5" s="148"/>
      <c r="S5" s="148"/>
      <c r="T5" s="188"/>
      <c r="U5" s="223"/>
      <c r="V5" s="188"/>
      <c r="W5" s="5"/>
      <c r="X5" s="5"/>
      <c r="Y5" s="5"/>
      <c r="Z5" s="5"/>
      <c r="AA5" s="5"/>
      <c r="AB5" s="5"/>
      <c r="AC5" s="91"/>
    </row>
    <row r="6" spans="1:29" ht="15" customHeight="1">
      <c r="A6" s="6"/>
      <c r="B6" s="749"/>
      <c r="C6" s="149"/>
      <c r="D6" s="811"/>
      <c r="E6" s="1103" t="s">
        <v>348</v>
      </c>
      <c r="F6" s="1103"/>
      <c r="G6" s="1103"/>
      <c r="H6" s="1103"/>
      <c r="I6" s="1103"/>
      <c r="J6" s="1103"/>
      <c r="K6" s="1103"/>
      <c r="L6" s="1103"/>
      <c r="M6" s="787"/>
      <c r="N6" s="787"/>
      <c r="O6" s="794"/>
      <c r="P6" s="149"/>
      <c r="Q6" s="148"/>
      <c r="R6" s="148"/>
      <c r="S6" s="148"/>
      <c r="T6" s="188"/>
      <c r="U6" s="223"/>
      <c r="V6" s="188"/>
      <c r="W6" s="5"/>
      <c r="X6" s="5"/>
      <c r="Y6" s="5"/>
      <c r="Z6" s="5"/>
      <c r="AA6" s="5"/>
      <c r="AB6" s="5"/>
      <c r="AC6" s="91"/>
    </row>
    <row r="7" spans="1:29" ht="11.25" customHeight="1">
      <c r="A7" s="6"/>
      <c r="B7" s="749"/>
      <c r="C7" s="149"/>
      <c r="D7" s="788"/>
      <c r="E7" s="878"/>
      <c r="F7" s="797"/>
      <c r="G7" s="797"/>
      <c r="H7" s="797"/>
      <c r="I7" s="797"/>
      <c r="J7" s="797"/>
      <c r="K7" s="797"/>
      <c r="L7" s="797"/>
      <c r="M7" s="797"/>
      <c r="N7" s="797"/>
      <c r="O7" s="798"/>
      <c r="P7" s="149"/>
      <c r="Q7" s="148"/>
      <c r="R7" s="148"/>
      <c r="S7" s="148"/>
      <c r="T7" s="188"/>
      <c r="U7" s="223"/>
      <c r="V7" s="188"/>
      <c r="W7" s="5"/>
      <c r="X7" s="5"/>
      <c r="Y7" s="5"/>
      <c r="Z7" s="5"/>
      <c r="AA7" s="5"/>
      <c r="AB7" s="5"/>
      <c r="AC7" s="91"/>
    </row>
    <row r="8" spans="1:29" ht="5.0999999999999996" customHeight="1">
      <c r="A8" s="6"/>
      <c r="B8" s="749"/>
      <c r="C8" s="149"/>
      <c r="D8" s="148"/>
      <c r="E8" s="525"/>
      <c r="F8" s="148"/>
      <c r="G8" s="148"/>
      <c r="H8" s="148"/>
      <c r="I8" s="148"/>
      <c r="J8" s="148"/>
      <c r="K8" s="526"/>
      <c r="L8" s="527"/>
      <c r="M8" s="527"/>
      <c r="N8" s="527"/>
      <c r="O8" s="528"/>
      <c r="P8" s="188"/>
      <c r="Q8" s="148"/>
      <c r="R8" s="148"/>
      <c r="S8" s="148"/>
      <c r="T8" s="188"/>
      <c r="U8" s="223"/>
      <c r="V8" s="188"/>
      <c r="W8" s="5"/>
      <c r="X8" s="5"/>
      <c r="Y8" s="5"/>
      <c r="Z8" s="5"/>
      <c r="AA8" s="5"/>
      <c r="AB8" s="5"/>
      <c r="AC8" s="91"/>
    </row>
    <row r="9" spans="1:29" ht="5.0999999999999996" customHeight="1">
      <c r="A9" s="6"/>
      <c r="B9" s="749"/>
      <c r="C9" s="149"/>
      <c r="D9" s="151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228"/>
      <c r="U9" s="223"/>
      <c r="V9" s="188"/>
      <c r="W9" s="5"/>
      <c r="X9" s="5"/>
      <c r="Y9" s="5"/>
      <c r="Z9" s="5"/>
      <c r="AA9" s="5"/>
      <c r="AB9" s="5"/>
      <c r="AC9" s="91"/>
    </row>
    <row r="10" spans="1:29" ht="21.95" customHeight="1">
      <c r="A10" s="6"/>
      <c r="B10" s="749"/>
      <c r="C10" s="149"/>
      <c r="D10" s="151"/>
      <c r="E10" s="535" t="s">
        <v>19</v>
      </c>
      <c r="F10" s="538" t="s">
        <v>11</v>
      </c>
      <c r="G10" s="479" t="s">
        <v>124</v>
      </c>
      <c r="H10" s="479" t="str">
        <f>SB!C72</f>
        <v>Enero</v>
      </c>
      <c r="I10" s="479" t="str">
        <f>SB!D72</f>
        <v>Febrero</v>
      </c>
      <c r="J10" s="479" t="str">
        <f>SB!E72</f>
        <v>Marzo</v>
      </c>
      <c r="K10" s="479" t="str">
        <f>SB!F72</f>
        <v>Abril</v>
      </c>
      <c r="L10" s="479" t="str">
        <f>SB!G72</f>
        <v>Mayo</v>
      </c>
      <c r="M10" s="479" t="str">
        <f>SB!H72</f>
        <v>Junio</v>
      </c>
      <c r="N10" s="479" t="str">
        <f>SB!I72</f>
        <v>Julio</v>
      </c>
      <c r="O10" s="479" t="str">
        <f>SB!J72</f>
        <v>Agosto</v>
      </c>
      <c r="P10" s="479" t="str">
        <f>SB!K72</f>
        <v>Septiembre</v>
      </c>
      <c r="Q10" s="479" t="str">
        <f>SB!L72</f>
        <v>Octubre</v>
      </c>
      <c r="R10" s="479" t="str">
        <f>SB!M72</f>
        <v>Noviembre</v>
      </c>
      <c r="S10" s="479" t="str">
        <f>SB!N72</f>
        <v>Diciembre</v>
      </c>
      <c r="T10" s="228"/>
      <c r="U10" s="223"/>
      <c r="V10" s="188"/>
      <c r="W10" s="5"/>
      <c r="X10" s="5"/>
      <c r="Y10" s="5"/>
      <c r="Z10" s="5"/>
      <c r="AA10" s="5"/>
      <c r="AB10" s="5"/>
      <c r="AC10" s="91"/>
    </row>
    <row r="11" spans="1:29" ht="5.25" customHeight="1">
      <c r="A11" s="6"/>
      <c r="B11" s="749"/>
      <c r="C11" s="149"/>
      <c r="D11" s="151"/>
      <c r="E11" s="480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228"/>
      <c r="U11" s="223"/>
      <c r="V11" s="188"/>
      <c r="W11" s="5"/>
      <c r="X11" s="5"/>
      <c r="Y11" s="5"/>
      <c r="Z11" s="5"/>
      <c r="AA11" s="5"/>
      <c r="AB11" s="5"/>
      <c r="AC11" s="91"/>
    </row>
    <row r="12" spans="1:29" ht="20.25" customHeight="1">
      <c r="A12" s="3"/>
      <c r="B12" s="98"/>
      <c r="C12" s="272"/>
      <c r="D12" s="229"/>
      <c r="E12" s="482" t="s">
        <v>25</v>
      </c>
      <c r="F12" s="483">
        <f>SUM(H12:S12)</f>
        <v>4512000</v>
      </c>
      <c r="G12" s="484"/>
      <c r="H12" s="485">
        <f>ING!G14</f>
        <v>25000</v>
      </c>
      <c r="I12" s="485">
        <f>ING!H14</f>
        <v>150000</v>
      </c>
      <c r="J12" s="485">
        <f>ING!I14</f>
        <v>340000</v>
      </c>
      <c r="K12" s="485">
        <f>ING!J14</f>
        <v>450000</v>
      </c>
      <c r="L12" s="485">
        <f>ING!K14</f>
        <v>213000</v>
      </c>
      <c r="M12" s="485">
        <f>ING!L14</f>
        <v>189000</v>
      </c>
      <c r="N12" s="485">
        <f>ING!M14</f>
        <v>290000</v>
      </c>
      <c r="O12" s="485">
        <f>ING!N14</f>
        <v>320000</v>
      </c>
      <c r="P12" s="485">
        <f>ING!O14</f>
        <v>650000</v>
      </c>
      <c r="Q12" s="485">
        <f>ING!P14</f>
        <v>765000</v>
      </c>
      <c r="R12" s="485">
        <f>ING!Q14</f>
        <v>890000</v>
      </c>
      <c r="S12" s="485">
        <f>ING!R14</f>
        <v>230000</v>
      </c>
      <c r="T12" s="228"/>
      <c r="U12" s="223"/>
      <c r="V12" s="188"/>
      <c r="W12" s="5"/>
      <c r="X12" s="5"/>
      <c r="Y12" s="5"/>
      <c r="Z12" s="5"/>
      <c r="AA12" s="5"/>
      <c r="AB12" s="5"/>
      <c r="AC12" s="91"/>
    </row>
    <row r="13" spans="1:29" ht="17.100000000000001" customHeight="1">
      <c r="A13" s="3"/>
      <c r="B13" s="98"/>
      <c r="C13" s="272"/>
      <c r="D13" s="229"/>
      <c r="E13" s="482" t="s">
        <v>169</v>
      </c>
      <c r="F13" s="486">
        <f>SUM(H13:S13)</f>
        <v>-135360</v>
      </c>
      <c r="G13" s="484">
        <f>IF(F$12=0,0,(F13/$F$12))</f>
        <v>-0.03</v>
      </c>
      <c r="H13" s="487">
        <f>-PPT!H12*ING!$G$47</f>
        <v>-750</v>
      </c>
      <c r="I13" s="488">
        <f>-PPT!I12*ING!$G$47</f>
        <v>-4500</v>
      </c>
      <c r="J13" s="488">
        <f>-PPT!J12*ING!$G$47</f>
        <v>-10200</v>
      </c>
      <c r="K13" s="488">
        <f>-PPT!K12*ING!$G$47</f>
        <v>-13500</v>
      </c>
      <c r="L13" s="488">
        <f>-PPT!L12*ING!$G$47</f>
        <v>-6390</v>
      </c>
      <c r="M13" s="488">
        <f>-PPT!M12*ING!$G$47</f>
        <v>-5670</v>
      </c>
      <c r="N13" s="488">
        <f>-PPT!N12*ING!$G$47</f>
        <v>-8700</v>
      </c>
      <c r="O13" s="488">
        <f>-PPT!O12*ING!$G$47</f>
        <v>-9600</v>
      </c>
      <c r="P13" s="488">
        <f>-PPT!P12*ING!$G$47</f>
        <v>-19500</v>
      </c>
      <c r="Q13" s="488">
        <f>-PPT!Q12*ING!$G$47</f>
        <v>-22950</v>
      </c>
      <c r="R13" s="488">
        <f>-PPT!R12*ING!$G$47</f>
        <v>-26700</v>
      </c>
      <c r="S13" s="488">
        <f>-PPT!S12*ING!$G$47</f>
        <v>-6900</v>
      </c>
      <c r="T13" s="228"/>
      <c r="U13" s="223"/>
      <c r="V13" s="188"/>
      <c r="W13" s="5"/>
      <c r="X13" s="5"/>
      <c r="Y13" s="5"/>
      <c r="Z13" s="5"/>
      <c r="AA13" s="5"/>
      <c r="AB13" s="5"/>
      <c r="AC13" s="91"/>
    </row>
    <row r="14" spans="1:29" ht="19.5" customHeight="1">
      <c r="A14" s="3"/>
      <c r="B14" s="98"/>
      <c r="C14" s="272"/>
      <c r="D14" s="229"/>
      <c r="E14" s="489" t="s">
        <v>170</v>
      </c>
      <c r="F14" s="490">
        <f>SUM(F12:F13)</f>
        <v>4376640</v>
      </c>
      <c r="G14" s="491">
        <f>IF(F$12=0,0,(F14/$F$12))</f>
        <v>0.97</v>
      </c>
      <c r="H14" s="490">
        <f t="shared" ref="H14:S14" si="0">SUM(H12:H13)</f>
        <v>24250</v>
      </c>
      <c r="I14" s="490">
        <f t="shared" si="0"/>
        <v>145500</v>
      </c>
      <c r="J14" s="490">
        <f t="shared" si="0"/>
        <v>329800</v>
      </c>
      <c r="K14" s="490">
        <f t="shared" si="0"/>
        <v>436500</v>
      </c>
      <c r="L14" s="490">
        <f t="shared" si="0"/>
        <v>206610</v>
      </c>
      <c r="M14" s="490">
        <f t="shared" si="0"/>
        <v>183330</v>
      </c>
      <c r="N14" s="490">
        <f t="shared" si="0"/>
        <v>281300</v>
      </c>
      <c r="O14" s="490">
        <f t="shared" si="0"/>
        <v>310400</v>
      </c>
      <c r="P14" s="490">
        <f t="shared" si="0"/>
        <v>630500</v>
      </c>
      <c r="Q14" s="490">
        <f t="shared" si="0"/>
        <v>742050</v>
      </c>
      <c r="R14" s="490">
        <f t="shared" si="0"/>
        <v>863300</v>
      </c>
      <c r="S14" s="490">
        <f t="shared" si="0"/>
        <v>223100</v>
      </c>
      <c r="T14" s="228"/>
      <c r="U14" s="223"/>
      <c r="V14" s="188"/>
      <c r="W14" s="5"/>
      <c r="X14" s="5"/>
      <c r="Y14" s="5"/>
      <c r="Z14" s="5"/>
      <c r="AA14" s="5"/>
      <c r="AB14" s="5"/>
      <c r="AC14" s="91"/>
    </row>
    <row r="15" spans="1:29" ht="9.9499999999999993" customHeight="1">
      <c r="A15" s="3"/>
      <c r="B15" s="98"/>
      <c r="C15" s="272"/>
      <c r="D15" s="229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228"/>
      <c r="U15" s="223"/>
      <c r="V15" s="188"/>
      <c r="W15" s="5"/>
      <c r="X15" s="5"/>
      <c r="Y15" s="5"/>
      <c r="Z15" s="5"/>
      <c r="AA15" s="5"/>
      <c r="AB15" s="5"/>
      <c r="AC15" s="91"/>
    </row>
    <row r="16" spans="1:29" ht="21.95" customHeight="1" thickBot="1">
      <c r="A16" s="3"/>
      <c r="B16" s="98"/>
      <c r="C16" s="272"/>
      <c r="D16" s="229"/>
      <c r="E16" s="537" t="s">
        <v>38</v>
      </c>
      <c r="F16" s="536" t="str">
        <f>F10</f>
        <v>Total</v>
      </c>
      <c r="G16" s="493" t="s">
        <v>124</v>
      </c>
      <c r="H16" s="493" t="str">
        <f t="shared" ref="H16:S16" si="1">H10</f>
        <v>Enero</v>
      </c>
      <c r="I16" s="493" t="str">
        <f t="shared" si="1"/>
        <v>Febrero</v>
      </c>
      <c r="J16" s="493" t="str">
        <f t="shared" si="1"/>
        <v>Marzo</v>
      </c>
      <c r="K16" s="493" t="str">
        <f t="shared" si="1"/>
        <v>Abril</v>
      </c>
      <c r="L16" s="493" t="str">
        <f t="shared" si="1"/>
        <v>Mayo</v>
      </c>
      <c r="M16" s="493" t="str">
        <f t="shared" si="1"/>
        <v>Junio</v>
      </c>
      <c r="N16" s="493" t="str">
        <f t="shared" si="1"/>
        <v>Julio</v>
      </c>
      <c r="O16" s="493" t="str">
        <f t="shared" si="1"/>
        <v>Agosto</v>
      </c>
      <c r="P16" s="493" t="str">
        <f t="shared" si="1"/>
        <v>Septiembre</v>
      </c>
      <c r="Q16" s="493" t="str">
        <f t="shared" si="1"/>
        <v>Octubre</v>
      </c>
      <c r="R16" s="493" t="str">
        <f t="shared" si="1"/>
        <v>Noviembre</v>
      </c>
      <c r="S16" s="493" t="str">
        <f t="shared" si="1"/>
        <v>Diciembre</v>
      </c>
      <c r="T16" s="228"/>
      <c r="U16" s="223"/>
      <c r="V16" s="188"/>
      <c r="W16" s="5"/>
      <c r="X16" s="5"/>
      <c r="Y16" s="5"/>
      <c r="Z16" s="5"/>
      <c r="AA16" s="5"/>
      <c r="AB16" s="5"/>
      <c r="AC16" s="91"/>
    </row>
    <row r="17" spans="1:29" ht="4.5" customHeight="1">
      <c r="A17" s="3"/>
      <c r="B17" s="98"/>
      <c r="C17" s="272"/>
      <c r="D17" s="151"/>
      <c r="E17" s="540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228"/>
      <c r="U17" s="223"/>
      <c r="V17" s="188"/>
      <c r="W17" s="5"/>
      <c r="X17" s="5"/>
      <c r="Y17" s="5"/>
      <c r="Z17" s="5"/>
      <c r="AA17" s="5"/>
      <c r="AB17" s="5"/>
      <c r="AC17" s="91"/>
    </row>
    <row r="18" spans="1:29" ht="20.100000000000001" customHeight="1">
      <c r="A18" s="3"/>
      <c r="B18" s="98"/>
      <c r="C18" s="272"/>
      <c r="D18" s="229"/>
      <c r="E18" s="541" t="s">
        <v>127</v>
      </c>
      <c r="F18" s="539">
        <f>SUM(H18:S18)</f>
        <v>2188320</v>
      </c>
      <c r="G18" s="496">
        <f>IF(F$14=0,0,(F18/$F$14))</f>
        <v>0.5</v>
      </c>
      <c r="H18" s="495">
        <f>cálculos!C11</f>
        <v>12125</v>
      </c>
      <c r="I18" s="495">
        <f>cálculos!D11</f>
        <v>72750</v>
      </c>
      <c r="J18" s="495">
        <f>cálculos!E11</f>
        <v>164900</v>
      </c>
      <c r="K18" s="495">
        <f>cálculos!F11</f>
        <v>218250</v>
      </c>
      <c r="L18" s="495">
        <f>cálculos!G11</f>
        <v>103305</v>
      </c>
      <c r="M18" s="495">
        <f>cálculos!H11</f>
        <v>91665</v>
      </c>
      <c r="N18" s="495">
        <f>cálculos!I11</f>
        <v>140650</v>
      </c>
      <c r="O18" s="495">
        <f>cálculos!J11</f>
        <v>155200</v>
      </c>
      <c r="P18" s="495">
        <f>cálculos!K11</f>
        <v>315250</v>
      </c>
      <c r="Q18" s="495">
        <f>cálculos!L11</f>
        <v>371025</v>
      </c>
      <c r="R18" s="495">
        <f>cálculos!M11</f>
        <v>431650</v>
      </c>
      <c r="S18" s="495">
        <f>cálculos!N11</f>
        <v>111550</v>
      </c>
      <c r="T18" s="228"/>
      <c r="U18" s="223"/>
      <c r="V18" s="188"/>
      <c r="W18" s="5"/>
      <c r="X18" s="5"/>
      <c r="Y18" s="5"/>
      <c r="Z18" s="5"/>
      <c r="AA18" s="5"/>
      <c r="AB18" s="5"/>
      <c r="AC18" s="91"/>
    </row>
    <row r="19" spans="1:29" ht="17.100000000000001" customHeight="1">
      <c r="A19" s="3"/>
      <c r="B19" s="98"/>
      <c r="C19" s="272"/>
      <c r="D19" s="229"/>
      <c r="E19" s="497" t="s">
        <v>171</v>
      </c>
      <c r="F19" s="498">
        <f>+H19</f>
        <v>200000</v>
      </c>
      <c r="G19" s="499"/>
      <c r="H19" s="500">
        <f>cálculos!C12</f>
        <v>200000</v>
      </c>
      <c r="I19" s="500">
        <f>cálculos!D12</f>
        <v>187875</v>
      </c>
      <c r="J19" s="500">
        <f>cálculos!E12</f>
        <v>115125</v>
      </c>
      <c r="K19" s="500">
        <f>cálculos!F12</f>
        <v>100000</v>
      </c>
      <c r="L19" s="500">
        <f>cálculos!G12</f>
        <v>100000</v>
      </c>
      <c r="M19" s="500">
        <f>cálculos!H12</f>
        <v>100000</v>
      </c>
      <c r="N19" s="500">
        <f>cálculos!I12</f>
        <v>100000</v>
      </c>
      <c r="O19" s="500">
        <f>cálculos!J12</f>
        <v>100000</v>
      </c>
      <c r="P19" s="500">
        <f>cálculos!K12</f>
        <v>100000</v>
      </c>
      <c r="Q19" s="500">
        <f>cálculos!L12</f>
        <v>100000</v>
      </c>
      <c r="R19" s="500">
        <f>cálculos!M12</f>
        <v>100000</v>
      </c>
      <c r="S19" s="500">
        <f>cálculos!N12</f>
        <v>100000</v>
      </c>
      <c r="T19" s="228"/>
      <c r="U19" s="223"/>
      <c r="V19" s="188"/>
      <c r="W19" s="5"/>
      <c r="X19" s="5"/>
      <c r="Y19" s="5"/>
      <c r="Z19" s="5"/>
      <c r="AA19" s="5"/>
      <c r="AB19" s="5"/>
      <c r="AC19" s="91"/>
    </row>
    <row r="20" spans="1:29" ht="17.100000000000001" customHeight="1">
      <c r="A20" s="3"/>
      <c r="B20" s="98"/>
      <c r="C20" s="272"/>
      <c r="D20" s="229"/>
      <c r="E20" s="482" t="s">
        <v>172</v>
      </c>
      <c r="F20" s="483">
        <f>SUM(H20:S20)</f>
        <v>2088320</v>
      </c>
      <c r="G20" s="501">
        <f>IF(F$14=0,0,(F20/$F$14))</f>
        <v>0.47715142209548878</v>
      </c>
      <c r="H20" s="485">
        <f>cálculos!C16</f>
        <v>0</v>
      </c>
      <c r="I20" s="485">
        <f>cálculos!D16</f>
        <v>0</v>
      </c>
      <c r="J20" s="485">
        <f>cálculos!E16</f>
        <v>149775</v>
      </c>
      <c r="K20" s="485">
        <f>cálculos!F16</f>
        <v>218250</v>
      </c>
      <c r="L20" s="485">
        <f>cálculos!G16</f>
        <v>103305</v>
      </c>
      <c r="M20" s="485">
        <f>cálculos!H16</f>
        <v>91665</v>
      </c>
      <c r="N20" s="485">
        <f>cálculos!I16</f>
        <v>140650</v>
      </c>
      <c r="O20" s="485">
        <f>cálculos!J16</f>
        <v>155200</v>
      </c>
      <c r="P20" s="485">
        <f>cálculos!K16</f>
        <v>315250</v>
      </c>
      <c r="Q20" s="485">
        <f>cálculos!L16</f>
        <v>371025</v>
      </c>
      <c r="R20" s="485">
        <f>cálculos!M16</f>
        <v>431650</v>
      </c>
      <c r="S20" s="485">
        <f>cálculos!N16</f>
        <v>111550</v>
      </c>
      <c r="T20" s="228"/>
      <c r="U20" s="223"/>
      <c r="V20" s="188"/>
      <c r="W20" s="5"/>
      <c r="X20" s="5"/>
      <c r="Y20" s="5"/>
      <c r="Z20" s="5"/>
      <c r="AA20" s="5"/>
      <c r="AB20" s="5"/>
      <c r="AC20" s="91"/>
    </row>
    <row r="21" spans="1:29" ht="17.100000000000001" customHeight="1">
      <c r="A21" s="3"/>
      <c r="B21" s="98"/>
      <c r="C21" s="272"/>
      <c r="D21" s="229"/>
      <c r="E21" s="482" t="s">
        <v>173</v>
      </c>
      <c r="F21" s="483">
        <f>+S21</f>
        <v>100000</v>
      </c>
      <c r="G21" s="502"/>
      <c r="H21" s="485">
        <f>cálculos!C17</f>
        <v>187875</v>
      </c>
      <c r="I21" s="485">
        <f>cálculos!D17</f>
        <v>115125</v>
      </c>
      <c r="J21" s="485">
        <f>cálculos!E17</f>
        <v>100000</v>
      </c>
      <c r="K21" s="485">
        <f>cálculos!F17</f>
        <v>100000</v>
      </c>
      <c r="L21" s="485">
        <f>cálculos!G17</f>
        <v>100000</v>
      </c>
      <c r="M21" s="485">
        <f>cálculos!H17</f>
        <v>100000</v>
      </c>
      <c r="N21" s="485">
        <f>cálculos!I17</f>
        <v>100000</v>
      </c>
      <c r="O21" s="485">
        <f>cálculos!J17</f>
        <v>100000</v>
      </c>
      <c r="P21" s="485">
        <f>cálculos!K17</f>
        <v>100000</v>
      </c>
      <c r="Q21" s="485">
        <f>cálculos!L17</f>
        <v>100000</v>
      </c>
      <c r="R21" s="485">
        <f>cálculos!M17</f>
        <v>100000</v>
      </c>
      <c r="S21" s="485">
        <f>cálculos!N17</f>
        <v>100000</v>
      </c>
      <c r="T21" s="228"/>
      <c r="U21" s="223"/>
      <c r="V21" s="188"/>
      <c r="W21" s="5"/>
      <c r="X21" s="5"/>
      <c r="Y21" s="5"/>
      <c r="Z21" s="5"/>
      <c r="AA21" s="5"/>
      <c r="AB21" s="5"/>
      <c r="AC21" s="91"/>
    </row>
    <row r="22" spans="1:29" ht="4.5" customHeight="1">
      <c r="A22" s="3"/>
      <c r="B22" s="98"/>
      <c r="C22" s="272"/>
      <c r="D22" s="229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228"/>
      <c r="U22" s="223"/>
      <c r="V22" s="188"/>
      <c r="W22" s="5"/>
      <c r="X22" s="5"/>
      <c r="Y22" s="5"/>
      <c r="Z22" s="5"/>
      <c r="AA22" s="5"/>
      <c r="AB22" s="5"/>
      <c r="AC22" s="91"/>
    </row>
    <row r="23" spans="1:29" ht="17.100000000000001" customHeight="1">
      <c r="A23" s="3"/>
      <c r="B23" s="98"/>
      <c r="C23" s="272"/>
      <c r="D23" s="229"/>
      <c r="E23" s="541" t="s">
        <v>129</v>
      </c>
      <c r="F23" s="539">
        <f>SUM(H23:S23)</f>
        <v>135964.79999999999</v>
      </c>
      <c r="G23" s="496">
        <f>IF(F$14=0,0,(F23/$F$14))</f>
        <v>3.1066023250712872E-2</v>
      </c>
      <c r="H23" s="495">
        <f>SUM(H24:H25)</f>
        <v>4521</v>
      </c>
      <c r="I23" s="495">
        <f t="shared" ref="I23:S23" si="2">SUM(I24:I25)</f>
        <v>6946</v>
      </c>
      <c r="J23" s="495">
        <f t="shared" si="2"/>
        <v>10632</v>
      </c>
      <c r="K23" s="495">
        <f t="shared" si="2"/>
        <v>12766</v>
      </c>
      <c r="L23" s="495">
        <f t="shared" si="2"/>
        <v>8168.2</v>
      </c>
      <c r="M23" s="495">
        <f t="shared" si="2"/>
        <v>7702.6</v>
      </c>
      <c r="N23" s="495">
        <f t="shared" si="2"/>
        <v>9662</v>
      </c>
      <c r="O23" s="495">
        <f t="shared" si="2"/>
        <v>10244</v>
      </c>
      <c r="P23" s="495">
        <f t="shared" si="2"/>
        <v>16646</v>
      </c>
      <c r="Q23" s="495">
        <f t="shared" si="2"/>
        <v>18877</v>
      </c>
      <c r="R23" s="495">
        <f t="shared" si="2"/>
        <v>21302</v>
      </c>
      <c r="S23" s="495">
        <f t="shared" si="2"/>
        <v>8498</v>
      </c>
      <c r="T23" s="228"/>
      <c r="U23" s="223"/>
      <c r="V23" s="188"/>
      <c r="W23" s="5"/>
      <c r="X23" s="5"/>
      <c r="Y23" s="5"/>
      <c r="Z23" s="5"/>
      <c r="AA23" s="5"/>
      <c r="AB23" s="5"/>
      <c r="AC23" s="91"/>
    </row>
    <row r="24" spans="1:29" ht="17.100000000000001" customHeight="1">
      <c r="A24" s="3"/>
      <c r="B24" s="98"/>
      <c r="C24" s="272"/>
      <c r="D24" s="229"/>
      <c r="E24" s="482" t="s">
        <v>130</v>
      </c>
      <c r="F24" s="483">
        <f>SUM(H24:S24)</f>
        <v>87532.800000000003</v>
      </c>
      <c r="G24" s="501">
        <f>IF(F$14=0,0,(F24/$F$14))</f>
        <v>0.02</v>
      </c>
      <c r="H24" s="485">
        <f>+GST!H59*PPT!H14</f>
        <v>485</v>
      </c>
      <c r="I24" s="485">
        <f>+GST!I59*PPT!I14</f>
        <v>2910</v>
      </c>
      <c r="J24" s="485">
        <f>+GST!J59*PPT!J14</f>
        <v>6596</v>
      </c>
      <c r="K24" s="485">
        <f>+GST!K59*PPT!K14</f>
        <v>8730</v>
      </c>
      <c r="L24" s="485">
        <f>+GST!L59*PPT!L14</f>
        <v>4132.2</v>
      </c>
      <c r="M24" s="485">
        <f>+GST!M59*PPT!M14</f>
        <v>3666.6</v>
      </c>
      <c r="N24" s="485">
        <f>+GST!N59*PPT!N14</f>
        <v>5626</v>
      </c>
      <c r="O24" s="485">
        <f>+GST!O59*PPT!O14</f>
        <v>6208</v>
      </c>
      <c r="P24" s="485">
        <f>+GST!P59*PPT!P14</f>
        <v>12610</v>
      </c>
      <c r="Q24" s="485">
        <f>+GST!Q59*PPT!Q14</f>
        <v>14841</v>
      </c>
      <c r="R24" s="485">
        <f>+GST!R59*PPT!R14</f>
        <v>17266</v>
      </c>
      <c r="S24" s="485">
        <f>+GST!S59*PPT!S14</f>
        <v>4462</v>
      </c>
      <c r="T24" s="228"/>
      <c r="U24" s="223"/>
      <c r="V24" s="188"/>
      <c r="W24" s="5"/>
      <c r="X24" s="5"/>
      <c r="Y24" s="5"/>
      <c r="Z24" s="5"/>
      <c r="AA24" s="5"/>
      <c r="AB24" s="5"/>
      <c r="AC24" s="91"/>
    </row>
    <row r="25" spans="1:29" ht="17.100000000000001" customHeight="1">
      <c r="A25" s="3"/>
      <c r="B25" s="98"/>
      <c r="C25" s="272"/>
      <c r="D25" s="229"/>
      <c r="E25" s="482" t="s">
        <v>187</v>
      </c>
      <c r="F25" s="483">
        <f>SUM(H25:S25)</f>
        <v>48432</v>
      </c>
      <c r="G25" s="501">
        <f>IF(F$14=0,0,(F25/$F$14))</f>
        <v>1.1066023250712875E-2</v>
      </c>
      <c r="H25" s="485">
        <f>GST!H26</f>
        <v>4036</v>
      </c>
      <c r="I25" s="485">
        <f>GST!I26</f>
        <v>4036</v>
      </c>
      <c r="J25" s="485">
        <f>GST!J26</f>
        <v>4036</v>
      </c>
      <c r="K25" s="485">
        <f>GST!K26</f>
        <v>4036</v>
      </c>
      <c r="L25" s="485">
        <f>GST!L26</f>
        <v>4036</v>
      </c>
      <c r="M25" s="485">
        <f>GST!M26</f>
        <v>4036</v>
      </c>
      <c r="N25" s="485">
        <f>GST!N26</f>
        <v>4036</v>
      </c>
      <c r="O25" s="485">
        <f>GST!O26</f>
        <v>4036</v>
      </c>
      <c r="P25" s="485">
        <f>GST!P26</f>
        <v>4036</v>
      </c>
      <c r="Q25" s="485">
        <f>GST!Q26</f>
        <v>4036</v>
      </c>
      <c r="R25" s="485">
        <f>GST!R26</f>
        <v>4036</v>
      </c>
      <c r="S25" s="485">
        <f>GST!S26</f>
        <v>4036</v>
      </c>
      <c r="T25" s="228"/>
      <c r="U25" s="223"/>
      <c r="V25" s="188"/>
      <c r="W25" s="5"/>
      <c r="X25" s="5"/>
      <c r="Y25" s="5"/>
      <c r="Z25" s="5"/>
      <c r="AA25" s="5"/>
      <c r="AB25" s="5"/>
      <c r="AC25" s="91"/>
    </row>
    <row r="26" spans="1:29" ht="5.25" customHeight="1">
      <c r="A26" s="3"/>
      <c r="B26" s="98"/>
      <c r="C26" s="272"/>
      <c r="D26" s="229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228"/>
      <c r="U26" s="223"/>
      <c r="V26" s="188"/>
      <c r="W26" s="5"/>
      <c r="X26" s="5"/>
      <c r="Y26" s="5"/>
      <c r="Z26" s="5"/>
      <c r="AA26" s="5"/>
      <c r="AB26" s="5"/>
      <c r="AC26" s="91"/>
    </row>
    <row r="27" spans="1:29" ht="17.100000000000001" customHeight="1">
      <c r="A27" s="3"/>
      <c r="B27" s="98"/>
      <c r="C27" s="272"/>
      <c r="D27" s="229"/>
      <c r="E27" s="541" t="s">
        <v>128</v>
      </c>
      <c r="F27" s="539">
        <f>SUM(H27:S27)</f>
        <v>633972</v>
      </c>
      <c r="G27" s="496">
        <f>IF(F$14=0,0,(F27/$F$14))</f>
        <v>0.14485358631278789</v>
      </c>
      <c r="H27" s="495">
        <f>SUM(H28:H31)</f>
        <v>35807.5</v>
      </c>
      <c r="I27" s="495">
        <f t="shared" ref="I27:S27" si="3">SUM(I28:I31)</f>
        <v>41870</v>
      </c>
      <c r="J27" s="495">
        <f t="shared" si="3"/>
        <v>51085</v>
      </c>
      <c r="K27" s="495">
        <f t="shared" si="3"/>
        <v>56420</v>
      </c>
      <c r="L27" s="495">
        <f t="shared" si="3"/>
        <v>44925.5</v>
      </c>
      <c r="M27" s="495">
        <f t="shared" si="3"/>
        <v>43761.5</v>
      </c>
      <c r="N27" s="495">
        <f t="shared" si="3"/>
        <v>48660</v>
      </c>
      <c r="O27" s="495">
        <f t="shared" si="3"/>
        <v>50115</v>
      </c>
      <c r="P27" s="495">
        <f t="shared" si="3"/>
        <v>66120</v>
      </c>
      <c r="Q27" s="495">
        <f t="shared" si="3"/>
        <v>71697.5</v>
      </c>
      <c r="R27" s="495">
        <f t="shared" si="3"/>
        <v>77760</v>
      </c>
      <c r="S27" s="495">
        <f t="shared" si="3"/>
        <v>45750</v>
      </c>
      <c r="T27" s="228"/>
      <c r="U27" s="223"/>
      <c r="V27" s="188"/>
      <c r="W27" s="5"/>
      <c r="X27" s="5"/>
      <c r="Y27" s="5"/>
      <c r="Z27" s="5"/>
      <c r="AA27" s="5"/>
      <c r="AB27" s="5"/>
      <c r="AC27" s="91"/>
    </row>
    <row r="28" spans="1:29" ht="17.100000000000001" customHeight="1">
      <c r="A28" s="3"/>
      <c r="B28" s="98"/>
      <c r="C28" s="272"/>
      <c r="D28" s="229"/>
      <c r="E28" s="482" t="s">
        <v>168</v>
      </c>
      <c r="F28" s="483">
        <f>SUM(H28:S28)</f>
        <v>218832</v>
      </c>
      <c r="G28" s="501">
        <f>IF(F$14=0,0,(F28/$F$14))</f>
        <v>0.05</v>
      </c>
      <c r="H28" s="485">
        <f>PER!AV241</f>
        <v>1212.5</v>
      </c>
      <c r="I28" s="485">
        <f>PER!AW241</f>
        <v>7275</v>
      </c>
      <c r="J28" s="485">
        <f>PER!AX241</f>
        <v>16490</v>
      </c>
      <c r="K28" s="485">
        <f>PER!AY241</f>
        <v>21825</v>
      </c>
      <c r="L28" s="485">
        <f>PER!AZ241</f>
        <v>10330.5</v>
      </c>
      <c r="M28" s="485">
        <f>PER!BA241</f>
        <v>9166.5</v>
      </c>
      <c r="N28" s="485">
        <f>PER!BB241</f>
        <v>14065</v>
      </c>
      <c r="O28" s="485">
        <f>PER!BC241</f>
        <v>15520</v>
      </c>
      <c r="P28" s="485">
        <f>PER!BD241</f>
        <v>31525</v>
      </c>
      <c r="Q28" s="485">
        <f>PER!BE241</f>
        <v>37102.5</v>
      </c>
      <c r="R28" s="485">
        <f>PER!BF241</f>
        <v>43165</v>
      </c>
      <c r="S28" s="485">
        <f>PER!BG241</f>
        <v>11155</v>
      </c>
      <c r="T28" s="228"/>
      <c r="U28" s="223"/>
      <c r="V28" s="188"/>
      <c r="W28" s="5"/>
      <c r="X28" s="5"/>
      <c r="Y28" s="5"/>
      <c r="Z28" s="5"/>
      <c r="AA28" s="5"/>
      <c r="AB28" s="5"/>
      <c r="AC28" s="91"/>
    </row>
    <row r="29" spans="1:29" ht="17.100000000000001" customHeight="1">
      <c r="A29" s="3"/>
      <c r="B29" s="98"/>
      <c r="C29" s="272"/>
      <c r="D29" s="229"/>
      <c r="E29" s="482" t="s">
        <v>129</v>
      </c>
      <c r="F29" s="483">
        <f>SUM(H29:S29)</f>
        <v>161400</v>
      </c>
      <c r="G29" s="501">
        <f>IF(F$14=0,0,(F29/$F$14))</f>
        <v>3.6877604737881112E-2</v>
      </c>
      <c r="H29" s="485">
        <f>PER!AV245</f>
        <v>13450</v>
      </c>
      <c r="I29" s="485">
        <f>PER!AW245</f>
        <v>13450</v>
      </c>
      <c r="J29" s="485">
        <f>PER!AX245</f>
        <v>13450</v>
      </c>
      <c r="K29" s="485">
        <f>PER!AY245</f>
        <v>13450</v>
      </c>
      <c r="L29" s="485">
        <f>PER!AZ245</f>
        <v>13450</v>
      </c>
      <c r="M29" s="485">
        <f>PER!BA245</f>
        <v>13450</v>
      </c>
      <c r="N29" s="485">
        <f>PER!BB245</f>
        <v>13450</v>
      </c>
      <c r="O29" s="485">
        <f>PER!BC245</f>
        <v>13450</v>
      </c>
      <c r="P29" s="485">
        <f>PER!BD245</f>
        <v>13450</v>
      </c>
      <c r="Q29" s="485">
        <f>PER!BE245</f>
        <v>13450</v>
      </c>
      <c r="R29" s="485">
        <f>PER!BF245</f>
        <v>13450</v>
      </c>
      <c r="S29" s="485">
        <f>PER!BG245</f>
        <v>13450</v>
      </c>
      <c r="T29" s="228"/>
      <c r="U29" s="223"/>
      <c r="V29" s="188"/>
      <c r="W29" s="5"/>
      <c r="X29" s="5"/>
      <c r="Y29" s="5"/>
      <c r="Z29" s="5"/>
      <c r="AA29" s="5"/>
      <c r="AB29" s="5"/>
      <c r="AC29" s="91"/>
    </row>
    <row r="30" spans="1:29" ht="17.100000000000001" customHeight="1">
      <c r="A30" s="3"/>
      <c r="B30" s="98"/>
      <c r="C30" s="272"/>
      <c r="D30" s="229"/>
      <c r="E30" s="482" t="s">
        <v>166</v>
      </c>
      <c r="F30" s="483">
        <f>SUM(H30:S30)</f>
        <v>67980</v>
      </c>
      <c r="G30" s="501">
        <f>IF(F$14=0,0,(F30/$F$14))</f>
        <v>1.5532463259486729E-2</v>
      </c>
      <c r="H30" s="485">
        <f>PER!AV257</f>
        <v>5665</v>
      </c>
      <c r="I30" s="485">
        <f>PER!AW257</f>
        <v>5665</v>
      </c>
      <c r="J30" s="485">
        <f>PER!AX257</f>
        <v>5665</v>
      </c>
      <c r="K30" s="485">
        <f>PER!AY257</f>
        <v>5665</v>
      </c>
      <c r="L30" s="485">
        <f>PER!AZ257</f>
        <v>5665</v>
      </c>
      <c r="M30" s="485">
        <f>PER!BA257</f>
        <v>5665</v>
      </c>
      <c r="N30" s="485">
        <f>PER!BB257</f>
        <v>5665</v>
      </c>
      <c r="O30" s="485">
        <f>PER!BC257</f>
        <v>5665</v>
      </c>
      <c r="P30" s="485">
        <f>PER!BD257</f>
        <v>5665</v>
      </c>
      <c r="Q30" s="485">
        <f>PER!BE257</f>
        <v>5665</v>
      </c>
      <c r="R30" s="485">
        <f>PER!BF257</f>
        <v>5665</v>
      </c>
      <c r="S30" s="485">
        <f>PER!BG257</f>
        <v>5665</v>
      </c>
      <c r="T30" s="228"/>
      <c r="U30" s="223"/>
      <c r="V30" s="188"/>
      <c r="W30" s="5"/>
      <c r="X30" s="5"/>
      <c r="Y30" s="5"/>
      <c r="Z30" s="5"/>
      <c r="AA30" s="5"/>
      <c r="AB30" s="5"/>
      <c r="AC30" s="91"/>
    </row>
    <row r="31" spans="1:29" ht="17.100000000000001" customHeight="1">
      <c r="A31" s="3"/>
      <c r="B31" s="98"/>
      <c r="C31" s="272"/>
      <c r="D31" s="229"/>
      <c r="E31" s="482" t="s">
        <v>167</v>
      </c>
      <c r="F31" s="483">
        <f>SUM(H31:S31)</f>
        <v>185760</v>
      </c>
      <c r="G31" s="501">
        <f>IF(F$14=0,0,(F31/$F$14))</f>
        <v>4.2443518315420051E-2</v>
      </c>
      <c r="H31" s="485">
        <f>PER!AV269</f>
        <v>15480</v>
      </c>
      <c r="I31" s="485">
        <f>PER!AW269</f>
        <v>15480</v>
      </c>
      <c r="J31" s="485">
        <f>PER!AX269</f>
        <v>15480</v>
      </c>
      <c r="K31" s="485">
        <f>PER!AY269</f>
        <v>15480</v>
      </c>
      <c r="L31" s="485">
        <f>PER!AZ269</f>
        <v>15480</v>
      </c>
      <c r="M31" s="485">
        <f>PER!BA269</f>
        <v>15480</v>
      </c>
      <c r="N31" s="485">
        <f>PER!BB269</f>
        <v>15480</v>
      </c>
      <c r="O31" s="485">
        <f>PER!BC269</f>
        <v>15480</v>
      </c>
      <c r="P31" s="485">
        <f>PER!BD269</f>
        <v>15480</v>
      </c>
      <c r="Q31" s="485">
        <f>PER!BE269</f>
        <v>15480</v>
      </c>
      <c r="R31" s="485">
        <f>PER!BF269</f>
        <v>15480</v>
      </c>
      <c r="S31" s="485">
        <f>PER!BG269</f>
        <v>15480</v>
      </c>
      <c r="T31" s="228"/>
      <c r="U31" s="223"/>
      <c r="V31" s="188"/>
      <c r="W31" s="5"/>
      <c r="X31" s="5"/>
      <c r="Y31" s="5"/>
      <c r="Z31" s="5"/>
      <c r="AA31" s="5"/>
      <c r="AB31" s="5"/>
      <c r="AC31" s="91"/>
    </row>
    <row r="32" spans="1:29" ht="4.5" customHeight="1">
      <c r="A32" s="3"/>
      <c r="B32" s="98"/>
      <c r="C32" s="272"/>
      <c r="D32" s="229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228"/>
      <c r="U32" s="223"/>
      <c r="V32" s="188"/>
      <c r="W32" s="5"/>
      <c r="X32" s="5"/>
      <c r="Y32" s="5"/>
      <c r="Z32" s="5"/>
      <c r="AA32" s="5"/>
      <c r="AB32" s="5"/>
      <c r="AC32" s="91"/>
    </row>
    <row r="33" spans="1:29" ht="17.100000000000001" customHeight="1">
      <c r="A33" s="3"/>
      <c r="B33" s="98"/>
      <c r="C33" s="272"/>
      <c r="D33" s="229"/>
      <c r="E33" s="541" t="s">
        <v>131</v>
      </c>
      <c r="F33" s="539">
        <f>SUM(H33:S33)</f>
        <v>278712</v>
      </c>
      <c r="G33" s="496">
        <f>IF(F$14=0,0,(F33/$F$14))</f>
        <v>6.368172844922132E-2</v>
      </c>
      <c r="H33" s="495">
        <f>SUM(H34:H37)</f>
        <v>4712.5</v>
      </c>
      <c r="I33" s="495">
        <f t="shared" ref="I33:S33" si="4">SUM(I34:I37)</f>
        <v>11775</v>
      </c>
      <c r="J33" s="495">
        <f t="shared" si="4"/>
        <v>20290</v>
      </c>
      <c r="K33" s="495">
        <f t="shared" si="4"/>
        <v>27325</v>
      </c>
      <c r="L33" s="495">
        <f t="shared" si="4"/>
        <v>17830.5</v>
      </c>
      <c r="M33" s="495">
        <f t="shared" si="4"/>
        <v>18666.5</v>
      </c>
      <c r="N33" s="495">
        <f t="shared" si="4"/>
        <v>20065</v>
      </c>
      <c r="O33" s="495">
        <f t="shared" si="4"/>
        <v>19120</v>
      </c>
      <c r="P33" s="495">
        <f t="shared" si="4"/>
        <v>36025</v>
      </c>
      <c r="Q33" s="495">
        <f t="shared" si="4"/>
        <v>40602.5</v>
      </c>
      <c r="R33" s="495">
        <f t="shared" si="4"/>
        <v>46245</v>
      </c>
      <c r="S33" s="495">
        <f t="shared" si="4"/>
        <v>16055</v>
      </c>
      <c r="T33" s="228"/>
      <c r="U33" s="223"/>
      <c r="V33" s="188"/>
      <c r="W33" s="5"/>
      <c r="X33" s="5"/>
      <c r="Y33" s="5"/>
      <c r="Z33" s="5"/>
      <c r="AA33" s="5"/>
      <c r="AB33" s="5"/>
      <c r="AC33" s="91"/>
    </row>
    <row r="34" spans="1:29" ht="17.100000000000001" customHeight="1">
      <c r="A34" s="3"/>
      <c r="B34" s="98"/>
      <c r="C34" s="272"/>
      <c r="D34" s="229"/>
      <c r="E34" s="503" t="str">
        <f>GST!$F$73</f>
        <v>publicidad y promoción</v>
      </c>
      <c r="F34" s="483">
        <f>SUM(H34:S34)</f>
        <v>41880</v>
      </c>
      <c r="G34" s="501">
        <f>IF(F$14=0,0,(F34/$F$14))</f>
        <v>9.5689844264093011E-3</v>
      </c>
      <c r="H34" s="485">
        <f>GST!H73</f>
        <v>2000</v>
      </c>
      <c r="I34" s="485">
        <f>GST!I73</f>
        <v>3000</v>
      </c>
      <c r="J34" s="485">
        <f>GST!J73</f>
        <v>2300</v>
      </c>
      <c r="K34" s="485">
        <f>GST!K73</f>
        <v>4000</v>
      </c>
      <c r="L34" s="485">
        <f>GST!L73</f>
        <v>6000</v>
      </c>
      <c r="M34" s="485">
        <f>GST!M73</f>
        <v>8000</v>
      </c>
      <c r="N34" s="485">
        <f>GST!N73</f>
        <v>4500</v>
      </c>
      <c r="O34" s="485">
        <f>GST!O73</f>
        <v>2100</v>
      </c>
      <c r="P34" s="485">
        <f>GST!P73</f>
        <v>3000</v>
      </c>
      <c r="Q34" s="485">
        <f>GST!Q73</f>
        <v>2000</v>
      </c>
      <c r="R34" s="485">
        <f>GST!R73</f>
        <v>1580</v>
      </c>
      <c r="S34" s="485">
        <f>GST!S73</f>
        <v>3400</v>
      </c>
      <c r="T34" s="228"/>
      <c r="U34" s="223"/>
      <c r="V34" s="188"/>
      <c r="W34" s="5"/>
      <c r="X34" s="5"/>
      <c r="Y34" s="5"/>
      <c r="Z34" s="5"/>
      <c r="AA34" s="5"/>
      <c r="AB34" s="5"/>
      <c r="AC34" s="91"/>
    </row>
    <row r="35" spans="1:29" ht="17.100000000000001" customHeight="1">
      <c r="A35" s="3"/>
      <c r="B35" s="98"/>
      <c r="C35" s="272"/>
      <c r="D35" s="229"/>
      <c r="E35" s="503" t="str">
        <f>GST!$F$106</f>
        <v>otros gastos marketing</v>
      </c>
      <c r="F35" s="483">
        <f>SUM(H35:S35)</f>
        <v>2400</v>
      </c>
      <c r="G35" s="501">
        <f>IF(F$14=0,0,(F35/$F$14))</f>
        <v>5.4836586970826936E-4</v>
      </c>
      <c r="H35" s="485">
        <f>GST!H106</f>
        <v>200</v>
      </c>
      <c r="I35" s="485">
        <f>GST!I106</f>
        <v>200</v>
      </c>
      <c r="J35" s="485">
        <f>GST!J106</f>
        <v>200</v>
      </c>
      <c r="K35" s="485">
        <f>GST!K106</f>
        <v>200</v>
      </c>
      <c r="L35" s="485">
        <f>GST!L106</f>
        <v>200</v>
      </c>
      <c r="M35" s="485">
        <f>GST!M106</f>
        <v>200</v>
      </c>
      <c r="N35" s="485">
        <f>GST!N106</f>
        <v>200</v>
      </c>
      <c r="O35" s="485">
        <f>GST!O106</f>
        <v>200</v>
      </c>
      <c r="P35" s="485">
        <f>GST!P106</f>
        <v>200</v>
      </c>
      <c r="Q35" s="485">
        <f>GST!Q106</f>
        <v>200</v>
      </c>
      <c r="R35" s="485">
        <f>GST!R106</f>
        <v>200</v>
      </c>
      <c r="S35" s="485">
        <f>GST!S106</f>
        <v>200</v>
      </c>
      <c r="T35" s="228"/>
      <c r="U35" s="223"/>
      <c r="V35" s="188"/>
      <c r="W35" s="5"/>
      <c r="X35" s="5"/>
      <c r="Y35" s="5"/>
      <c r="Z35" s="5"/>
      <c r="AA35" s="5"/>
      <c r="AB35" s="5"/>
      <c r="AC35" s="91"/>
    </row>
    <row r="36" spans="1:29" ht="17.100000000000001" customHeight="1">
      <c r="A36" s="3"/>
      <c r="B36" s="98"/>
      <c r="C36" s="272"/>
      <c r="D36" s="229"/>
      <c r="E36" s="503" t="str">
        <f>GST!$F$139</f>
        <v>gastos de venta</v>
      </c>
      <c r="F36" s="483">
        <f>SUM(H36:S36)</f>
        <v>15600</v>
      </c>
      <c r="G36" s="501">
        <f>IF(F$14=0,0,(F36/$F$14))</f>
        <v>3.564378153103751E-3</v>
      </c>
      <c r="H36" s="485">
        <f>GST!H139</f>
        <v>1300</v>
      </c>
      <c r="I36" s="485">
        <f>GST!I139</f>
        <v>1300</v>
      </c>
      <c r="J36" s="485">
        <f>GST!J139</f>
        <v>1300</v>
      </c>
      <c r="K36" s="485">
        <f>GST!K139</f>
        <v>1300</v>
      </c>
      <c r="L36" s="485">
        <f>GST!L139</f>
        <v>1300</v>
      </c>
      <c r="M36" s="485">
        <f>GST!M139</f>
        <v>1300</v>
      </c>
      <c r="N36" s="485">
        <f>GST!N139</f>
        <v>1300</v>
      </c>
      <c r="O36" s="485">
        <f>GST!O139</f>
        <v>1300</v>
      </c>
      <c r="P36" s="485">
        <f>GST!P139</f>
        <v>1300</v>
      </c>
      <c r="Q36" s="485">
        <f>GST!Q139</f>
        <v>1300</v>
      </c>
      <c r="R36" s="485">
        <f>GST!R139</f>
        <v>1300</v>
      </c>
      <c r="S36" s="485">
        <f>GST!S139</f>
        <v>1300</v>
      </c>
      <c r="T36" s="228"/>
      <c r="U36" s="223"/>
      <c r="V36" s="188"/>
      <c r="W36" s="5"/>
      <c r="X36" s="5"/>
      <c r="Y36" s="5"/>
      <c r="Z36" s="5"/>
      <c r="AA36" s="5"/>
      <c r="AB36" s="5"/>
      <c r="AC36" s="91"/>
    </row>
    <row r="37" spans="1:29" ht="17.100000000000001" customHeight="1">
      <c r="A37" s="3"/>
      <c r="B37" s="98"/>
      <c r="C37" s="272"/>
      <c r="D37" s="229"/>
      <c r="E37" s="503" t="s">
        <v>130</v>
      </c>
      <c r="F37" s="483">
        <f>SUM(H37:S37)</f>
        <v>218832</v>
      </c>
      <c r="G37" s="501">
        <f>IF(F$14=0,0,(F37/$F$14))</f>
        <v>0.05</v>
      </c>
      <c r="H37" s="485">
        <f>+H$14*GST!H$172</f>
        <v>1212.5</v>
      </c>
      <c r="I37" s="485">
        <f>+I$14*GST!I$172</f>
        <v>7275</v>
      </c>
      <c r="J37" s="485">
        <f>+J$14*GST!J$172</f>
        <v>16490</v>
      </c>
      <c r="K37" s="485">
        <f>+K$14*GST!K$172</f>
        <v>21825</v>
      </c>
      <c r="L37" s="485">
        <f>+L$14*GST!L$172</f>
        <v>10330.5</v>
      </c>
      <c r="M37" s="485">
        <f>+M$14*GST!M$172</f>
        <v>9166.5</v>
      </c>
      <c r="N37" s="485">
        <f>+N$14*GST!N$172</f>
        <v>14065</v>
      </c>
      <c r="O37" s="485">
        <f>+O$14*GST!O$172</f>
        <v>15520</v>
      </c>
      <c r="P37" s="485">
        <f>+P$14*GST!P$172</f>
        <v>31525</v>
      </c>
      <c r="Q37" s="485">
        <f>+Q$14*GST!Q$172</f>
        <v>37102.5</v>
      </c>
      <c r="R37" s="485">
        <f>+R$14*GST!R$172</f>
        <v>43165</v>
      </c>
      <c r="S37" s="485">
        <f>+S$14*GST!S$172</f>
        <v>11155</v>
      </c>
      <c r="T37" s="228"/>
      <c r="U37" s="223"/>
      <c r="V37" s="188"/>
      <c r="W37" s="5"/>
      <c r="X37" s="5"/>
      <c r="Y37" s="5"/>
      <c r="Z37" s="5"/>
      <c r="AA37" s="5"/>
      <c r="AB37" s="5"/>
      <c r="AC37" s="91"/>
    </row>
    <row r="38" spans="1:29" ht="6.75" customHeight="1">
      <c r="A38" s="3"/>
      <c r="B38" s="98"/>
      <c r="C38" s="272"/>
      <c r="D38" s="229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228"/>
      <c r="U38" s="223"/>
      <c r="V38" s="188"/>
      <c r="W38" s="5"/>
      <c r="X38" s="5"/>
      <c r="Y38" s="5"/>
      <c r="Z38" s="5"/>
      <c r="AA38" s="5"/>
      <c r="AB38" s="5"/>
      <c r="AC38" s="91"/>
    </row>
    <row r="39" spans="1:29" ht="17.100000000000001" customHeight="1">
      <c r="A39" s="3"/>
      <c r="B39" s="98"/>
      <c r="C39" s="272"/>
      <c r="D39" s="229"/>
      <c r="E39" s="541" t="s">
        <v>132</v>
      </c>
      <c r="F39" s="539">
        <f>SUM(H39:S39)</f>
        <v>24600</v>
      </c>
      <c r="G39" s="496">
        <f>IF(F$14=0,0,(F39/$F$14))</f>
        <v>5.6207501645097607E-3</v>
      </c>
      <c r="H39" s="495">
        <f>SUM(H40:H50)</f>
        <v>2050</v>
      </c>
      <c r="I39" s="495">
        <f t="shared" ref="I39:S39" si="5">SUM(I40:I50)</f>
        <v>2050</v>
      </c>
      <c r="J39" s="495">
        <f t="shared" si="5"/>
        <v>2050</v>
      </c>
      <c r="K39" s="495">
        <f t="shared" si="5"/>
        <v>2050</v>
      </c>
      <c r="L39" s="495">
        <f t="shared" si="5"/>
        <v>2050</v>
      </c>
      <c r="M39" s="495">
        <f t="shared" si="5"/>
        <v>2050</v>
      </c>
      <c r="N39" s="495">
        <f t="shared" si="5"/>
        <v>2050</v>
      </c>
      <c r="O39" s="495">
        <f t="shared" si="5"/>
        <v>2050</v>
      </c>
      <c r="P39" s="495">
        <f t="shared" si="5"/>
        <v>2050</v>
      </c>
      <c r="Q39" s="495">
        <f t="shared" si="5"/>
        <v>2050</v>
      </c>
      <c r="R39" s="495">
        <f t="shared" si="5"/>
        <v>2050</v>
      </c>
      <c r="S39" s="495">
        <f t="shared" si="5"/>
        <v>2050</v>
      </c>
      <c r="T39" s="228"/>
      <c r="U39" s="223"/>
      <c r="V39" s="188"/>
      <c r="W39" s="5"/>
      <c r="X39" s="5"/>
      <c r="Y39" s="5"/>
      <c r="Z39" s="5"/>
      <c r="AA39" s="5"/>
      <c r="AB39" s="5"/>
      <c r="AC39" s="91"/>
    </row>
    <row r="40" spans="1:29" ht="17.100000000000001" customHeight="1">
      <c r="A40" s="3"/>
      <c r="B40" s="98"/>
      <c r="C40" s="272"/>
      <c r="D40" s="229"/>
      <c r="E40" s="503" t="str">
        <f>GST!$F$189</f>
        <v>Alquileres</v>
      </c>
      <c r="F40" s="483">
        <f>SUM(H40:S40)</f>
        <v>9600</v>
      </c>
      <c r="G40" s="501">
        <f>IF(F$14=0,0,(F40/$F$14))</f>
        <v>2.1934634788330775E-3</v>
      </c>
      <c r="H40" s="485">
        <f>GST!H189</f>
        <v>800</v>
      </c>
      <c r="I40" s="485">
        <f>GST!I189</f>
        <v>800</v>
      </c>
      <c r="J40" s="485">
        <f>GST!J189</f>
        <v>800</v>
      </c>
      <c r="K40" s="485">
        <f>GST!K189</f>
        <v>800</v>
      </c>
      <c r="L40" s="485">
        <f>GST!L189</f>
        <v>800</v>
      </c>
      <c r="M40" s="485">
        <f>GST!M189</f>
        <v>800</v>
      </c>
      <c r="N40" s="485">
        <f>GST!N189</f>
        <v>800</v>
      </c>
      <c r="O40" s="485">
        <f>GST!O189</f>
        <v>800</v>
      </c>
      <c r="P40" s="485">
        <f>GST!P189</f>
        <v>800</v>
      </c>
      <c r="Q40" s="485">
        <f>GST!Q189</f>
        <v>800</v>
      </c>
      <c r="R40" s="485">
        <f>GST!R189</f>
        <v>800</v>
      </c>
      <c r="S40" s="485">
        <f>GST!S189</f>
        <v>800</v>
      </c>
      <c r="T40" s="228"/>
      <c r="U40" s="223"/>
      <c r="V40" s="188"/>
      <c r="W40" s="5"/>
      <c r="X40" s="5"/>
      <c r="Y40" s="5"/>
      <c r="Z40" s="5"/>
      <c r="AA40" s="5"/>
      <c r="AB40" s="5"/>
      <c r="AC40" s="91"/>
    </row>
    <row r="41" spans="1:29" ht="17.100000000000001" customHeight="1">
      <c r="A41" s="3"/>
      <c r="B41" s="98"/>
      <c r="C41" s="272"/>
      <c r="D41" s="229"/>
      <c r="E41" s="503" t="str">
        <f>GST!$F$196</f>
        <v>Suministros</v>
      </c>
      <c r="F41" s="483">
        <f>SUM(H41:S41)</f>
        <v>1800</v>
      </c>
      <c r="G41" s="501">
        <f>IF(F$14=0,0,(F41/$F$14))</f>
        <v>4.11274402281202E-4</v>
      </c>
      <c r="H41" s="485">
        <f>GST!H196</f>
        <v>150</v>
      </c>
      <c r="I41" s="485">
        <f>GST!I196</f>
        <v>150</v>
      </c>
      <c r="J41" s="485">
        <f>GST!J196</f>
        <v>150</v>
      </c>
      <c r="K41" s="485">
        <f>GST!K196</f>
        <v>150</v>
      </c>
      <c r="L41" s="485">
        <f>GST!L196</f>
        <v>150</v>
      </c>
      <c r="M41" s="485">
        <f>GST!M196</f>
        <v>150</v>
      </c>
      <c r="N41" s="485">
        <f>GST!N196</f>
        <v>150</v>
      </c>
      <c r="O41" s="485">
        <f>GST!O196</f>
        <v>150</v>
      </c>
      <c r="P41" s="485">
        <f>GST!P196</f>
        <v>150</v>
      </c>
      <c r="Q41" s="485">
        <f>GST!Q196</f>
        <v>150</v>
      </c>
      <c r="R41" s="485">
        <f>GST!R196</f>
        <v>150</v>
      </c>
      <c r="S41" s="485">
        <f>GST!S196</f>
        <v>150</v>
      </c>
      <c r="T41" s="228"/>
      <c r="U41" s="223"/>
      <c r="V41" s="188"/>
      <c r="W41" s="5"/>
      <c r="X41" s="5"/>
      <c r="Y41" s="5"/>
      <c r="Z41" s="5"/>
      <c r="AA41" s="5"/>
      <c r="AB41" s="5"/>
      <c r="AC41" s="91"/>
    </row>
    <row r="42" spans="1:29" ht="17.100000000000001" customHeight="1">
      <c r="A42" s="3"/>
      <c r="B42" s="98"/>
      <c r="C42" s="272"/>
      <c r="D42" s="229"/>
      <c r="E42" s="503" t="str">
        <f>GST!$F$203</f>
        <v>Mantenimiento</v>
      </c>
      <c r="F42" s="483">
        <f>SUM(H42:S42)</f>
        <v>2400</v>
      </c>
      <c r="G42" s="501">
        <f t="shared" ref="G42:G50" si="6">IF(F$14=0,0,(F42/$F$14))</f>
        <v>5.4836586970826936E-4</v>
      </c>
      <c r="H42" s="485">
        <f>GST!H203</f>
        <v>200</v>
      </c>
      <c r="I42" s="485">
        <f>GST!I203</f>
        <v>200</v>
      </c>
      <c r="J42" s="485">
        <f>GST!J203</f>
        <v>200</v>
      </c>
      <c r="K42" s="485">
        <f>GST!K203</f>
        <v>200</v>
      </c>
      <c r="L42" s="485">
        <f>GST!L203</f>
        <v>200</v>
      </c>
      <c r="M42" s="485">
        <f>GST!M203</f>
        <v>200</v>
      </c>
      <c r="N42" s="485">
        <f>GST!N203</f>
        <v>200</v>
      </c>
      <c r="O42" s="485">
        <f>GST!O203</f>
        <v>200</v>
      </c>
      <c r="P42" s="485">
        <f>GST!P203</f>
        <v>200</v>
      </c>
      <c r="Q42" s="485">
        <f>GST!Q203</f>
        <v>200</v>
      </c>
      <c r="R42" s="485">
        <f>GST!R203</f>
        <v>200</v>
      </c>
      <c r="S42" s="485">
        <f>GST!S203</f>
        <v>200</v>
      </c>
      <c r="T42" s="228"/>
      <c r="U42" s="223"/>
      <c r="V42" s="188"/>
      <c r="W42" s="5"/>
      <c r="X42" s="5"/>
      <c r="Y42" s="5"/>
      <c r="Z42" s="5"/>
      <c r="AA42" s="5"/>
      <c r="AB42" s="5"/>
      <c r="AC42" s="91"/>
    </row>
    <row r="43" spans="1:29" ht="17.100000000000001" customHeight="1">
      <c r="A43" s="3"/>
      <c r="B43" s="98"/>
      <c r="C43" s="272"/>
      <c r="D43" s="229"/>
      <c r="E43" s="503" t="str">
        <f>GST!$F$210</f>
        <v>Material Oficina</v>
      </c>
      <c r="F43" s="483">
        <f t="shared" ref="F43:F50" si="7">SUM(H43:S43)</f>
        <v>1200</v>
      </c>
      <c r="G43" s="501">
        <f t="shared" si="6"/>
        <v>2.7418293485413468E-4</v>
      </c>
      <c r="H43" s="485">
        <f>GST!H210</f>
        <v>100</v>
      </c>
      <c r="I43" s="485">
        <f>GST!I210</f>
        <v>100</v>
      </c>
      <c r="J43" s="485">
        <f>GST!J210</f>
        <v>100</v>
      </c>
      <c r="K43" s="485">
        <f>GST!K210</f>
        <v>100</v>
      </c>
      <c r="L43" s="485">
        <f>GST!L210</f>
        <v>100</v>
      </c>
      <c r="M43" s="485">
        <f>GST!M210</f>
        <v>100</v>
      </c>
      <c r="N43" s="485">
        <f>GST!N210</f>
        <v>100</v>
      </c>
      <c r="O43" s="485">
        <f>GST!O210</f>
        <v>100</v>
      </c>
      <c r="P43" s="485">
        <f>GST!P210</f>
        <v>100</v>
      </c>
      <c r="Q43" s="485">
        <f>GST!Q210</f>
        <v>100</v>
      </c>
      <c r="R43" s="485">
        <f>GST!R210</f>
        <v>100</v>
      </c>
      <c r="S43" s="485">
        <f>GST!S210</f>
        <v>100</v>
      </c>
      <c r="T43" s="228"/>
      <c r="U43" s="223"/>
      <c r="V43" s="188"/>
      <c r="W43" s="5"/>
      <c r="X43" s="5"/>
      <c r="Y43" s="5"/>
      <c r="Z43" s="5"/>
      <c r="AA43" s="5"/>
      <c r="AB43" s="5"/>
      <c r="AC43" s="91"/>
    </row>
    <row r="44" spans="1:29" ht="17.100000000000001" customHeight="1">
      <c r="A44" s="3"/>
      <c r="B44" s="98"/>
      <c r="C44" s="272"/>
      <c r="D44" s="229"/>
      <c r="E44" s="503" t="str">
        <f>GST!$F$217</f>
        <v>Tributos</v>
      </c>
      <c r="F44" s="483">
        <f t="shared" si="7"/>
        <v>600</v>
      </c>
      <c r="G44" s="501">
        <f t="shared" si="6"/>
        <v>1.3709146742706734E-4</v>
      </c>
      <c r="H44" s="485">
        <f>GST!H217</f>
        <v>50</v>
      </c>
      <c r="I44" s="485">
        <f>GST!I217</f>
        <v>50</v>
      </c>
      <c r="J44" s="485">
        <f>GST!J217</f>
        <v>50</v>
      </c>
      <c r="K44" s="485">
        <f>GST!K217</f>
        <v>50</v>
      </c>
      <c r="L44" s="485">
        <f>GST!L217</f>
        <v>50</v>
      </c>
      <c r="M44" s="485">
        <f>GST!M217</f>
        <v>50</v>
      </c>
      <c r="N44" s="485">
        <f>GST!N217</f>
        <v>50</v>
      </c>
      <c r="O44" s="485">
        <f>GST!O217</f>
        <v>50</v>
      </c>
      <c r="P44" s="485">
        <f>GST!P217</f>
        <v>50</v>
      </c>
      <c r="Q44" s="485">
        <f>GST!Q217</f>
        <v>50</v>
      </c>
      <c r="R44" s="485">
        <f>GST!R217</f>
        <v>50</v>
      </c>
      <c r="S44" s="485">
        <f>GST!S217</f>
        <v>50</v>
      </c>
      <c r="T44" s="228"/>
      <c r="U44" s="223"/>
      <c r="V44" s="188"/>
      <c r="W44" s="5"/>
      <c r="X44" s="5"/>
      <c r="Y44" s="5"/>
      <c r="Z44" s="5"/>
      <c r="AA44" s="5"/>
      <c r="AB44" s="5"/>
      <c r="AC44" s="91"/>
    </row>
    <row r="45" spans="1:29" ht="17.100000000000001" customHeight="1">
      <c r="A45" s="3"/>
      <c r="B45" s="98"/>
      <c r="C45" s="272"/>
      <c r="D45" s="229"/>
      <c r="E45" s="503" t="str">
        <f>GST!$F$224</f>
        <v>Transportes</v>
      </c>
      <c r="F45" s="483">
        <f t="shared" si="7"/>
        <v>2400</v>
      </c>
      <c r="G45" s="501">
        <f t="shared" si="6"/>
        <v>5.4836586970826936E-4</v>
      </c>
      <c r="H45" s="485">
        <f>GST!H224</f>
        <v>200</v>
      </c>
      <c r="I45" s="485">
        <f>GST!I224</f>
        <v>200</v>
      </c>
      <c r="J45" s="485">
        <f>GST!J224</f>
        <v>200</v>
      </c>
      <c r="K45" s="485">
        <f>GST!K224</f>
        <v>200</v>
      </c>
      <c r="L45" s="485">
        <f>GST!L224</f>
        <v>200</v>
      </c>
      <c r="M45" s="485">
        <f>GST!M224</f>
        <v>200</v>
      </c>
      <c r="N45" s="485">
        <f>GST!N224</f>
        <v>200</v>
      </c>
      <c r="O45" s="485">
        <f>GST!O224</f>
        <v>200</v>
      </c>
      <c r="P45" s="485">
        <f>GST!P224</f>
        <v>200</v>
      </c>
      <c r="Q45" s="485">
        <f>GST!Q224</f>
        <v>200</v>
      </c>
      <c r="R45" s="485">
        <f>GST!R224</f>
        <v>200</v>
      </c>
      <c r="S45" s="485">
        <f>GST!S224</f>
        <v>200</v>
      </c>
      <c r="T45" s="228"/>
      <c r="U45" s="223"/>
      <c r="V45" s="188"/>
      <c r="W45" s="5"/>
      <c r="X45" s="5"/>
      <c r="Y45" s="5"/>
      <c r="Z45" s="5"/>
      <c r="AA45" s="5"/>
      <c r="AB45" s="5"/>
      <c r="AC45" s="91"/>
    </row>
    <row r="46" spans="1:29" ht="17.100000000000001" customHeight="1">
      <c r="A46" s="3"/>
      <c r="B46" s="98"/>
      <c r="C46" s="272"/>
      <c r="D46" s="229"/>
      <c r="E46" s="503" t="str">
        <f>GST!$F$231</f>
        <v>Viajes y varios</v>
      </c>
      <c r="F46" s="483">
        <f t="shared" si="7"/>
        <v>3600</v>
      </c>
      <c r="G46" s="501">
        <f t="shared" si="6"/>
        <v>8.2254880456240399E-4</v>
      </c>
      <c r="H46" s="485">
        <f>GST!H231</f>
        <v>300</v>
      </c>
      <c r="I46" s="485">
        <f>GST!I231</f>
        <v>300</v>
      </c>
      <c r="J46" s="485">
        <f>GST!J231</f>
        <v>300</v>
      </c>
      <c r="K46" s="485">
        <f>GST!K231</f>
        <v>300</v>
      </c>
      <c r="L46" s="485">
        <f>GST!L231</f>
        <v>300</v>
      </c>
      <c r="M46" s="485">
        <f>GST!M231</f>
        <v>300</v>
      </c>
      <c r="N46" s="485">
        <f>GST!N231</f>
        <v>300</v>
      </c>
      <c r="O46" s="485">
        <f>GST!O231</f>
        <v>300</v>
      </c>
      <c r="P46" s="485">
        <f>GST!P231</f>
        <v>300</v>
      </c>
      <c r="Q46" s="485">
        <f>GST!Q231</f>
        <v>300</v>
      </c>
      <c r="R46" s="485">
        <f>GST!R231</f>
        <v>300</v>
      </c>
      <c r="S46" s="485">
        <f>GST!S231</f>
        <v>300</v>
      </c>
      <c r="T46" s="228"/>
      <c r="U46" s="223"/>
      <c r="V46" s="188"/>
      <c r="W46" s="5"/>
      <c r="X46" s="5"/>
      <c r="Y46" s="5"/>
      <c r="Z46" s="5"/>
      <c r="AA46" s="5"/>
      <c r="AB46" s="5"/>
      <c r="AC46" s="91"/>
    </row>
    <row r="47" spans="1:29" ht="17.100000000000001" customHeight="1">
      <c r="A47" s="3"/>
      <c r="B47" s="98"/>
      <c r="C47" s="272"/>
      <c r="D47" s="229"/>
      <c r="E47" s="503" t="str">
        <f>GST!$F$238</f>
        <v>Asesorías</v>
      </c>
      <c r="F47" s="483">
        <f t="shared" si="7"/>
        <v>2400</v>
      </c>
      <c r="G47" s="501">
        <f t="shared" si="6"/>
        <v>5.4836586970826936E-4</v>
      </c>
      <c r="H47" s="485">
        <f>GST!H238</f>
        <v>200</v>
      </c>
      <c r="I47" s="485">
        <f>GST!I238</f>
        <v>200</v>
      </c>
      <c r="J47" s="485">
        <f>GST!J238</f>
        <v>200</v>
      </c>
      <c r="K47" s="485">
        <f>GST!K238</f>
        <v>200</v>
      </c>
      <c r="L47" s="485">
        <f>GST!L238</f>
        <v>200</v>
      </c>
      <c r="M47" s="485">
        <f>GST!M238</f>
        <v>200</v>
      </c>
      <c r="N47" s="485">
        <f>GST!N238</f>
        <v>200</v>
      </c>
      <c r="O47" s="485">
        <f>GST!O238</f>
        <v>200</v>
      </c>
      <c r="P47" s="485">
        <f>GST!P238</f>
        <v>200</v>
      </c>
      <c r="Q47" s="485">
        <f>GST!Q238</f>
        <v>200</v>
      </c>
      <c r="R47" s="485">
        <f>GST!R238</f>
        <v>200</v>
      </c>
      <c r="S47" s="485">
        <f>GST!S238</f>
        <v>200</v>
      </c>
      <c r="T47" s="228"/>
      <c r="U47" s="223"/>
      <c r="V47" s="188"/>
      <c r="W47" s="5"/>
      <c r="X47" s="5"/>
      <c r="Y47" s="5"/>
      <c r="Z47" s="5"/>
      <c r="AA47" s="5"/>
      <c r="AB47" s="5"/>
      <c r="AC47" s="91"/>
    </row>
    <row r="48" spans="1:29" ht="17.100000000000001" customHeight="1">
      <c r="A48" s="3"/>
      <c r="B48" s="98"/>
      <c r="C48" s="272"/>
      <c r="D48" s="229"/>
      <c r="E48" s="503" t="str">
        <f>GST!$F$245</f>
        <v xml:space="preserve">Otro </v>
      </c>
      <c r="F48" s="483">
        <f t="shared" si="7"/>
        <v>600</v>
      </c>
      <c r="G48" s="501">
        <f t="shared" si="6"/>
        <v>1.3709146742706734E-4</v>
      </c>
      <c r="H48" s="485">
        <f>GST!H245</f>
        <v>50</v>
      </c>
      <c r="I48" s="485">
        <f>GST!I245</f>
        <v>50</v>
      </c>
      <c r="J48" s="485">
        <f>GST!J245</f>
        <v>50</v>
      </c>
      <c r="K48" s="485">
        <f>GST!K245</f>
        <v>50</v>
      </c>
      <c r="L48" s="485">
        <f>GST!L245</f>
        <v>50</v>
      </c>
      <c r="M48" s="485">
        <f>GST!M245</f>
        <v>50</v>
      </c>
      <c r="N48" s="485">
        <f>GST!N245</f>
        <v>50</v>
      </c>
      <c r="O48" s="485">
        <f>GST!O245</f>
        <v>50</v>
      </c>
      <c r="P48" s="485">
        <f>GST!P245</f>
        <v>50</v>
      </c>
      <c r="Q48" s="485">
        <f>GST!Q245</f>
        <v>50</v>
      </c>
      <c r="R48" s="485">
        <f>GST!R245</f>
        <v>50</v>
      </c>
      <c r="S48" s="485">
        <f>GST!S245</f>
        <v>50</v>
      </c>
      <c r="T48" s="228"/>
      <c r="U48" s="223"/>
      <c r="V48" s="188"/>
      <c r="W48" s="5"/>
      <c r="X48" s="5"/>
      <c r="Y48" s="5"/>
      <c r="Z48" s="5"/>
      <c r="AA48" s="5"/>
      <c r="AB48" s="5"/>
      <c r="AC48" s="91"/>
    </row>
    <row r="49" spans="1:29" ht="17.100000000000001" customHeight="1">
      <c r="A49" s="3"/>
      <c r="B49" s="98"/>
      <c r="C49" s="272"/>
      <c r="D49" s="229"/>
      <c r="E49" s="503" t="str">
        <f>GST!$F$252</f>
        <v>Otro</v>
      </c>
      <c r="F49" s="483">
        <f t="shared" si="7"/>
        <v>0</v>
      </c>
      <c r="G49" s="501">
        <f t="shared" si="6"/>
        <v>0</v>
      </c>
      <c r="H49" s="485">
        <f>GST!H252</f>
        <v>0</v>
      </c>
      <c r="I49" s="485">
        <f>GST!I252</f>
        <v>0</v>
      </c>
      <c r="J49" s="485">
        <f>GST!J252</f>
        <v>0</v>
      </c>
      <c r="K49" s="485">
        <f>GST!K252</f>
        <v>0</v>
      </c>
      <c r="L49" s="485">
        <f>GST!L252</f>
        <v>0</v>
      </c>
      <c r="M49" s="485">
        <f>GST!M252</f>
        <v>0</v>
      </c>
      <c r="N49" s="485">
        <f>GST!N252</f>
        <v>0</v>
      </c>
      <c r="O49" s="485">
        <f>GST!O252</f>
        <v>0</v>
      </c>
      <c r="P49" s="485">
        <f>GST!P252</f>
        <v>0</v>
      </c>
      <c r="Q49" s="485">
        <f>GST!Q252</f>
        <v>0</v>
      </c>
      <c r="R49" s="485">
        <f>GST!R252</f>
        <v>0</v>
      </c>
      <c r="S49" s="485">
        <f>GST!S252</f>
        <v>0</v>
      </c>
      <c r="T49" s="228"/>
      <c r="U49" s="223"/>
      <c r="V49" s="188"/>
      <c r="W49" s="5"/>
      <c r="X49" s="5"/>
      <c r="Y49" s="5"/>
      <c r="Z49" s="5"/>
      <c r="AA49" s="5"/>
      <c r="AB49" s="5"/>
      <c r="AC49" s="91"/>
    </row>
    <row r="50" spans="1:29" ht="17.100000000000001" customHeight="1">
      <c r="A50" s="3"/>
      <c r="B50" s="98"/>
      <c r="C50" s="272"/>
      <c r="D50" s="229"/>
      <c r="E50" s="503" t="str">
        <f>GST!$F$259</f>
        <v>Otro</v>
      </c>
      <c r="F50" s="483">
        <f t="shared" si="7"/>
        <v>0</v>
      </c>
      <c r="G50" s="501">
        <f t="shared" si="6"/>
        <v>0</v>
      </c>
      <c r="H50" s="485">
        <f>GST!H259</f>
        <v>0</v>
      </c>
      <c r="I50" s="485">
        <f>GST!I259</f>
        <v>0</v>
      </c>
      <c r="J50" s="485">
        <f>GST!J259</f>
        <v>0</v>
      </c>
      <c r="K50" s="485">
        <f>GST!K259</f>
        <v>0</v>
      </c>
      <c r="L50" s="485">
        <f>GST!L259</f>
        <v>0</v>
      </c>
      <c r="M50" s="485">
        <f>GST!M259</f>
        <v>0</v>
      </c>
      <c r="N50" s="485">
        <f>GST!N259</f>
        <v>0</v>
      </c>
      <c r="O50" s="485">
        <f>GST!O259</f>
        <v>0</v>
      </c>
      <c r="P50" s="485">
        <f>GST!P259</f>
        <v>0</v>
      </c>
      <c r="Q50" s="485">
        <f>GST!Q259</f>
        <v>0</v>
      </c>
      <c r="R50" s="485">
        <f>GST!R259</f>
        <v>0</v>
      </c>
      <c r="S50" s="485">
        <f>GST!S259</f>
        <v>0</v>
      </c>
      <c r="T50" s="228"/>
      <c r="U50" s="223"/>
      <c r="V50" s="188"/>
      <c r="W50" s="5"/>
      <c r="X50" s="5"/>
      <c r="Y50" s="5"/>
      <c r="Z50" s="5"/>
      <c r="AA50" s="5"/>
      <c r="AB50" s="5"/>
      <c r="AC50" s="91"/>
    </row>
    <row r="51" spans="1:29" ht="4.5" customHeight="1">
      <c r="A51" s="3"/>
      <c r="B51" s="98"/>
      <c r="C51" s="272"/>
      <c r="D51" s="229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28"/>
      <c r="U51" s="223"/>
      <c r="V51" s="188"/>
      <c r="W51" s="5"/>
      <c r="X51" s="5"/>
      <c r="Y51" s="5"/>
      <c r="Z51" s="5"/>
      <c r="AA51" s="5"/>
      <c r="AB51" s="5"/>
      <c r="AC51" s="91"/>
    </row>
    <row r="52" spans="1:29" ht="17.100000000000001" customHeight="1" thickBot="1">
      <c r="A52" s="3"/>
      <c r="B52" s="98"/>
      <c r="C52" s="272"/>
      <c r="D52" s="229"/>
      <c r="E52" s="543" t="s">
        <v>135</v>
      </c>
      <c r="F52" s="542">
        <f>+F39+F33+F27+F23+F18</f>
        <v>3261568.8</v>
      </c>
      <c r="G52" s="505">
        <f>IF(F$14=0,0,(F52/$F$14))</f>
        <v>0.74522208817723179</v>
      </c>
      <c r="H52" s="504">
        <f>+H39+H33+H27+H23+H18</f>
        <v>59216</v>
      </c>
      <c r="I52" s="504">
        <f t="shared" ref="I52:S52" si="8">+I39+I33+I27+I23+I18</f>
        <v>135391</v>
      </c>
      <c r="J52" s="504">
        <f t="shared" si="8"/>
        <v>248957</v>
      </c>
      <c r="K52" s="504">
        <f t="shared" si="8"/>
        <v>316811</v>
      </c>
      <c r="L52" s="504">
        <f t="shared" si="8"/>
        <v>176279.2</v>
      </c>
      <c r="M52" s="504">
        <f t="shared" si="8"/>
        <v>163845.6</v>
      </c>
      <c r="N52" s="504">
        <f t="shared" si="8"/>
        <v>221087</v>
      </c>
      <c r="O52" s="504">
        <f t="shared" si="8"/>
        <v>236729</v>
      </c>
      <c r="P52" s="504">
        <f t="shared" si="8"/>
        <v>436091</v>
      </c>
      <c r="Q52" s="504">
        <f t="shared" si="8"/>
        <v>504252</v>
      </c>
      <c r="R52" s="504">
        <f t="shared" si="8"/>
        <v>579007</v>
      </c>
      <c r="S52" s="504">
        <f t="shared" si="8"/>
        <v>183903</v>
      </c>
      <c r="T52" s="228"/>
      <c r="U52" s="223"/>
      <c r="V52" s="188"/>
      <c r="W52" s="5"/>
      <c r="X52" s="5"/>
      <c r="Y52" s="5"/>
      <c r="Z52" s="5"/>
      <c r="AA52" s="5"/>
      <c r="AB52" s="5"/>
      <c r="AC52" s="91"/>
    </row>
    <row r="53" spans="1:29" ht="14.25" customHeight="1">
      <c r="A53" s="3"/>
      <c r="B53" s="98"/>
      <c r="C53" s="272"/>
      <c r="D53" s="229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28"/>
      <c r="U53" s="223"/>
      <c r="V53" s="188"/>
      <c r="W53" s="5"/>
      <c r="X53" s="5"/>
      <c r="Y53" s="5"/>
      <c r="Z53" s="5"/>
      <c r="AA53" s="5"/>
      <c r="AB53" s="5"/>
      <c r="AC53" s="91"/>
    </row>
    <row r="54" spans="1:29" ht="18" customHeight="1">
      <c r="A54" s="3"/>
      <c r="B54" s="98"/>
      <c r="C54" s="272"/>
      <c r="D54" s="229"/>
      <c r="E54" s="231"/>
      <c r="F54" s="506" t="str">
        <f t="shared" ref="F54:S54" si="9">F16</f>
        <v>Total</v>
      </c>
      <c r="G54" s="506" t="str">
        <f t="shared" si="9"/>
        <v>%</v>
      </c>
      <c r="H54" s="506" t="str">
        <f t="shared" si="9"/>
        <v>Enero</v>
      </c>
      <c r="I54" s="506" t="str">
        <f t="shared" si="9"/>
        <v>Febrero</v>
      </c>
      <c r="J54" s="506" t="str">
        <f t="shared" si="9"/>
        <v>Marzo</v>
      </c>
      <c r="K54" s="506" t="str">
        <f t="shared" si="9"/>
        <v>Abril</v>
      </c>
      <c r="L54" s="506" t="str">
        <f t="shared" si="9"/>
        <v>Mayo</v>
      </c>
      <c r="M54" s="506" t="str">
        <f t="shared" si="9"/>
        <v>Junio</v>
      </c>
      <c r="N54" s="506" t="str">
        <f t="shared" si="9"/>
        <v>Julio</v>
      </c>
      <c r="O54" s="506" t="str">
        <f t="shared" si="9"/>
        <v>Agosto</v>
      </c>
      <c r="P54" s="506" t="str">
        <f t="shared" si="9"/>
        <v>Septiembre</v>
      </c>
      <c r="Q54" s="506" t="str">
        <f t="shared" si="9"/>
        <v>Octubre</v>
      </c>
      <c r="R54" s="506" t="str">
        <f t="shared" si="9"/>
        <v>Noviembre</v>
      </c>
      <c r="S54" s="506" t="str">
        <f t="shared" si="9"/>
        <v>Diciembre</v>
      </c>
      <c r="T54" s="228"/>
      <c r="U54" s="223"/>
      <c r="V54" s="188"/>
      <c r="W54" s="5"/>
      <c r="X54" s="5"/>
      <c r="Y54" s="5"/>
      <c r="Z54" s="5"/>
      <c r="AA54" s="5"/>
      <c r="AB54" s="5"/>
      <c r="AC54" s="91"/>
    </row>
    <row r="55" spans="1:29" ht="17.100000000000001" customHeight="1">
      <c r="A55" s="3"/>
      <c r="B55" s="98"/>
      <c r="C55" s="272"/>
      <c r="D55" s="229"/>
      <c r="E55" s="545" t="s">
        <v>136</v>
      </c>
      <c r="F55" s="544">
        <f>SUM(H55:S55)</f>
        <v>1115071.2</v>
      </c>
      <c r="G55" s="508">
        <f>IF(F$14=0,0,(F55/$F$14))</f>
        <v>0.25477791182276815</v>
      </c>
      <c r="H55" s="507">
        <f>+H14-H52</f>
        <v>-34966</v>
      </c>
      <c r="I55" s="507">
        <f t="shared" ref="I55:S55" si="10">+I14-I52</f>
        <v>10109</v>
      </c>
      <c r="J55" s="507">
        <f t="shared" si="10"/>
        <v>80843</v>
      </c>
      <c r="K55" s="507">
        <f t="shared" si="10"/>
        <v>119689</v>
      </c>
      <c r="L55" s="507">
        <f t="shared" si="10"/>
        <v>30330.799999999988</v>
      </c>
      <c r="M55" s="507">
        <f t="shared" si="10"/>
        <v>19484.399999999994</v>
      </c>
      <c r="N55" s="507">
        <f t="shared" si="10"/>
        <v>60213</v>
      </c>
      <c r="O55" s="507">
        <f t="shared" si="10"/>
        <v>73671</v>
      </c>
      <c r="P55" s="507">
        <f t="shared" si="10"/>
        <v>194409</v>
      </c>
      <c r="Q55" s="507">
        <f t="shared" si="10"/>
        <v>237798</v>
      </c>
      <c r="R55" s="507">
        <f t="shared" si="10"/>
        <v>284293</v>
      </c>
      <c r="S55" s="507">
        <f t="shared" si="10"/>
        <v>39197</v>
      </c>
      <c r="T55" s="228"/>
      <c r="U55" s="223"/>
      <c r="V55" s="188"/>
      <c r="W55" s="5"/>
      <c r="X55" s="5"/>
      <c r="Y55" s="5"/>
      <c r="Z55" s="5"/>
      <c r="AA55" s="5"/>
      <c r="AB55" s="5"/>
      <c r="AC55" s="91"/>
    </row>
    <row r="56" spans="1:29" ht="5.25" customHeight="1">
      <c r="A56" s="3"/>
      <c r="B56" s="98"/>
      <c r="C56" s="272"/>
      <c r="D56" s="229"/>
      <c r="E56" s="509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28"/>
      <c r="U56" s="223"/>
      <c r="V56" s="188"/>
      <c r="W56" s="5"/>
      <c r="X56" s="5"/>
      <c r="Y56" s="5"/>
      <c r="Z56" s="5"/>
      <c r="AA56" s="5"/>
      <c r="AB56" s="5"/>
      <c r="AC56" s="91"/>
    </row>
    <row r="57" spans="1:29" ht="17.100000000000001" customHeight="1">
      <c r="A57" s="3"/>
      <c r="B57" s="98"/>
      <c r="C57" s="272"/>
      <c r="D57" s="229"/>
      <c r="E57" s="546" t="s">
        <v>111</v>
      </c>
      <c r="F57" s="539">
        <f>SUM(H57:S57)</f>
        <v>2640</v>
      </c>
      <c r="G57" s="510">
        <f>IF(F$14=0,0,(F57/$F$14))</f>
        <v>6.0320245667909629E-4</v>
      </c>
      <c r="H57" s="495">
        <f>GST!H271</f>
        <v>220</v>
      </c>
      <c r="I57" s="495">
        <f>GST!I271</f>
        <v>220</v>
      </c>
      <c r="J57" s="495">
        <f>GST!J271</f>
        <v>220</v>
      </c>
      <c r="K57" s="495">
        <f>GST!K271</f>
        <v>220</v>
      </c>
      <c r="L57" s="495">
        <f>GST!L271</f>
        <v>220</v>
      </c>
      <c r="M57" s="495">
        <f>GST!M271</f>
        <v>220</v>
      </c>
      <c r="N57" s="495">
        <f>GST!N271</f>
        <v>220</v>
      </c>
      <c r="O57" s="495">
        <f>GST!O271</f>
        <v>220</v>
      </c>
      <c r="P57" s="495">
        <f>GST!P271</f>
        <v>220</v>
      </c>
      <c r="Q57" s="495">
        <f>GST!Q271</f>
        <v>220</v>
      </c>
      <c r="R57" s="495">
        <f>GST!R271</f>
        <v>220</v>
      </c>
      <c r="S57" s="495">
        <f>GST!S271</f>
        <v>220</v>
      </c>
      <c r="T57" s="228"/>
      <c r="U57" s="223"/>
      <c r="V57" s="188"/>
      <c r="W57" s="5"/>
      <c r="X57" s="5"/>
      <c r="Y57" s="5"/>
      <c r="Z57" s="5"/>
      <c r="AA57" s="5"/>
      <c r="AB57" s="5"/>
      <c r="AC57" s="91"/>
    </row>
    <row r="58" spans="1:29" ht="3.75" customHeight="1">
      <c r="A58" s="3"/>
      <c r="B58" s="98"/>
      <c r="C58" s="272"/>
      <c r="D58" s="229"/>
      <c r="E58" s="509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28"/>
      <c r="U58" s="223"/>
      <c r="V58" s="188"/>
      <c r="W58" s="5"/>
      <c r="X58" s="5"/>
      <c r="Y58" s="5"/>
      <c r="Z58" s="5"/>
      <c r="AA58" s="5"/>
      <c r="AB58" s="5"/>
      <c r="AC58" s="91"/>
    </row>
    <row r="59" spans="1:29" ht="18" customHeight="1">
      <c r="A59" s="3"/>
      <c r="B59" s="98"/>
      <c r="C59" s="272"/>
      <c r="D59" s="229"/>
      <c r="E59" s="545" t="s">
        <v>137</v>
      </c>
      <c r="F59" s="547">
        <f>SUM(H59:S59)</f>
        <v>1112431.2</v>
      </c>
      <c r="G59" s="512">
        <f>IF(F$14=0,0,(F59/$F$14))</f>
        <v>0.25417470936608905</v>
      </c>
      <c r="H59" s="511">
        <f t="shared" ref="H59:S59" si="11">+H55-H57</f>
        <v>-35186</v>
      </c>
      <c r="I59" s="511">
        <f t="shared" si="11"/>
        <v>9889</v>
      </c>
      <c r="J59" s="511">
        <f t="shared" si="11"/>
        <v>80623</v>
      </c>
      <c r="K59" s="511">
        <f t="shared" si="11"/>
        <v>119469</v>
      </c>
      <c r="L59" s="511">
        <f t="shared" si="11"/>
        <v>30110.799999999988</v>
      </c>
      <c r="M59" s="511">
        <f t="shared" si="11"/>
        <v>19264.399999999994</v>
      </c>
      <c r="N59" s="511">
        <f t="shared" si="11"/>
        <v>59993</v>
      </c>
      <c r="O59" s="511">
        <f t="shared" si="11"/>
        <v>73451</v>
      </c>
      <c r="P59" s="511">
        <f t="shared" si="11"/>
        <v>194189</v>
      </c>
      <c r="Q59" s="511">
        <f t="shared" si="11"/>
        <v>237578</v>
      </c>
      <c r="R59" s="511">
        <f t="shared" si="11"/>
        <v>284073</v>
      </c>
      <c r="S59" s="511">
        <f t="shared" si="11"/>
        <v>38977</v>
      </c>
      <c r="T59" s="228"/>
      <c r="U59" s="223"/>
      <c r="V59" s="188"/>
      <c r="W59" s="5"/>
      <c r="X59" s="5"/>
      <c r="Y59" s="5"/>
      <c r="Z59" s="5"/>
      <c r="AA59" s="5"/>
      <c r="AB59" s="5"/>
      <c r="AC59" s="91"/>
    </row>
    <row r="60" spans="1:29" ht="19.5" customHeight="1">
      <c r="A60" s="3"/>
      <c r="B60" s="98"/>
      <c r="C60" s="272"/>
      <c r="D60" s="229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28"/>
      <c r="U60" s="223"/>
      <c r="V60" s="188"/>
      <c r="W60" s="5"/>
      <c r="X60" s="5"/>
      <c r="Y60" s="5"/>
      <c r="Z60" s="5"/>
      <c r="AA60" s="5"/>
      <c r="AB60" s="5"/>
      <c r="AC60" s="91"/>
    </row>
    <row r="61" spans="1:29" ht="22.5" customHeight="1">
      <c r="A61" s="3"/>
      <c r="B61" s="98"/>
      <c r="C61" s="272"/>
      <c r="D61" s="229"/>
      <c r="E61" s="552" t="s">
        <v>138</v>
      </c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8"/>
      <c r="U61" s="223"/>
      <c r="V61" s="188"/>
      <c r="W61" s="5"/>
      <c r="X61" s="5"/>
      <c r="Y61" s="5"/>
      <c r="Z61" s="5"/>
      <c r="AA61" s="5"/>
      <c r="AB61" s="5"/>
      <c r="AC61" s="91"/>
    </row>
    <row r="62" spans="1:29" ht="17.100000000000001" customHeight="1">
      <c r="A62" s="3"/>
      <c r="B62" s="98"/>
      <c r="C62" s="272"/>
      <c r="D62" s="229"/>
      <c r="E62" s="549" t="s">
        <v>125</v>
      </c>
      <c r="F62" s="548">
        <f>SUM(H62:S62)</f>
        <v>240</v>
      </c>
      <c r="G62" s="491">
        <f>IF(F$14=0,0,(F62/$F$14))</f>
        <v>5.4836586970826939E-5</v>
      </c>
      <c r="H62" s="490">
        <f>ING!G50</f>
        <v>20</v>
      </c>
      <c r="I62" s="490">
        <f>ING!H50</f>
        <v>20</v>
      </c>
      <c r="J62" s="490">
        <f>ING!I50</f>
        <v>20</v>
      </c>
      <c r="K62" s="490">
        <f>ING!J50</f>
        <v>20</v>
      </c>
      <c r="L62" s="490">
        <f>ING!K50</f>
        <v>20</v>
      </c>
      <c r="M62" s="490">
        <f>ING!L50</f>
        <v>20</v>
      </c>
      <c r="N62" s="490">
        <f>ING!M50</f>
        <v>20</v>
      </c>
      <c r="O62" s="490">
        <f>ING!N50</f>
        <v>20</v>
      </c>
      <c r="P62" s="490">
        <f>ING!O50</f>
        <v>20</v>
      </c>
      <c r="Q62" s="490">
        <f>ING!P50</f>
        <v>20</v>
      </c>
      <c r="R62" s="490">
        <f>ING!Q50</f>
        <v>20</v>
      </c>
      <c r="S62" s="490">
        <f>ING!R50</f>
        <v>20</v>
      </c>
      <c r="T62" s="228"/>
      <c r="U62" s="223"/>
      <c r="V62" s="188"/>
      <c r="W62" s="5"/>
      <c r="X62" s="5"/>
      <c r="Y62" s="5"/>
      <c r="Z62" s="5"/>
      <c r="AA62" s="5"/>
      <c r="AB62" s="5"/>
      <c r="AC62" s="91"/>
    </row>
    <row r="63" spans="1:29" ht="17.100000000000001" customHeight="1">
      <c r="A63" s="3"/>
      <c r="B63" s="98"/>
      <c r="C63" s="272"/>
      <c r="D63" s="229"/>
      <c r="E63" s="551" t="s">
        <v>126</v>
      </c>
      <c r="F63" s="550">
        <f>SUM(H63:S63)</f>
        <v>276</v>
      </c>
      <c r="G63" s="514">
        <f>IF(F$14=0,0,(F63/$F$14))</f>
        <v>6.3062075016450978E-5</v>
      </c>
      <c r="H63" s="513">
        <f>GST!H280</f>
        <v>23</v>
      </c>
      <c r="I63" s="513">
        <f>GST!I280</f>
        <v>23</v>
      </c>
      <c r="J63" s="513">
        <f>GST!J280</f>
        <v>23</v>
      </c>
      <c r="K63" s="513">
        <f>GST!K280</f>
        <v>23</v>
      </c>
      <c r="L63" s="513">
        <f>GST!L280</f>
        <v>23</v>
      </c>
      <c r="M63" s="513">
        <f>GST!M280</f>
        <v>23</v>
      </c>
      <c r="N63" s="513">
        <f>GST!N280</f>
        <v>23</v>
      </c>
      <c r="O63" s="513">
        <f>GST!O280</f>
        <v>23</v>
      </c>
      <c r="P63" s="513">
        <f>GST!P280</f>
        <v>23</v>
      </c>
      <c r="Q63" s="513">
        <f>GST!Q280</f>
        <v>23</v>
      </c>
      <c r="R63" s="513">
        <f>GST!R280</f>
        <v>23</v>
      </c>
      <c r="S63" s="513">
        <f>GST!S280</f>
        <v>23</v>
      </c>
      <c r="T63" s="228"/>
      <c r="U63" s="223"/>
      <c r="V63" s="188"/>
      <c r="W63" s="5"/>
      <c r="X63" s="5"/>
      <c r="Y63" s="5"/>
      <c r="Z63" s="5"/>
      <c r="AA63" s="5"/>
      <c r="AB63" s="5"/>
      <c r="AC63" s="91"/>
    </row>
    <row r="64" spans="1:29" ht="17.100000000000001" customHeight="1">
      <c r="A64" s="3"/>
      <c r="B64" s="98"/>
      <c r="C64" s="272"/>
      <c r="D64" s="229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28"/>
      <c r="U64" s="223"/>
      <c r="V64" s="188"/>
      <c r="W64" s="5"/>
      <c r="X64" s="5"/>
      <c r="Y64" s="5"/>
      <c r="Z64" s="5"/>
      <c r="AA64" s="5"/>
      <c r="AB64" s="5"/>
      <c r="AC64" s="91"/>
    </row>
    <row r="65" spans="1:29" ht="19.5" customHeight="1">
      <c r="A65" s="3"/>
      <c r="B65" s="98"/>
      <c r="C65" s="272"/>
      <c r="D65" s="229"/>
      <c r="E65" s="552" t="s">
        <v>139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8"/>
      <c r="U65" s="223"/>
      <c r="V65" s="188"/>
      <c r="W65" s="5"/>
      <c r="X65" s="5"/>
      <c r="Y65" s="5"/>
      <c r="Z65" s="5"/>
      <c r="AA65" s="5"/>
      <c r="AB65" s="5"/>
      <c r="AC65" s="91"/>
    </row>
    <row r="66" spans="1:29" ht="17.100000000000001" customHeight="1">
      <c r="A66" s="3"/>
      <c r="B66" s="98"/>
      <c r="C66" s="272"/>
      <c r="D66" s="229"/>
      <c r="E66" s="549" t="s">
        <v>125</v>
      </c>
      <c r="F66" s="548">
        <f>SUM(H66:S66)</f>
        <v>300</v>
      </c>
      <c r="G66" s="491">
        <f>IF(F$14=0,0,(F66/$F$14))</f>
        <v>6.854573371353367E-5</v>
      </c>
      <c r="H66" s="490">
        <f>ING!G62</f>
        <v>25</v>
      </c>
      <c r="I66" s="490">
        <f>ING!H62</f>
        <v>25</v>
      </c>
      <c r="J66" s="490">
        <f>ING!I62</f>
        <v>25</v>
      </c>
      <c r="K66" s="490">
        <f>ING!J62</f>
        <v>25</v>
      </c>
      <c r="L66" s="490">
        <f>ING!K62</f>
        <v>25</v>
      </c>
      <c r="M66" s="490">
        <f>ING!L62</f>
        <v>25</v>
      </c>
      <c r="N66" s="490">
        <f>ING!M62</f>
        <v>25</v>
      </c>
      <c r="O66" s="490">
        <f>ING!N62</f>
        <v>25</v>
      </c>
      <c r="P66" s="490">
        <f>ING!O62</f>
        <v>25</v>
      </c>
      <c r="Q66" s="490">
        <f>ING!P62</f>
        <v>25</v>
      </c>
      <c r="R66" s="490">
        <f>ING!Q62</f>
        <v>25</v>
      </c>
      <c r="S66" s="490">
        <f>ING!R62</f>
        <v>25</v>
      </c>
      <c r="T66" s="228"/>
      <c r="U66" s="223"/>
      <c r="V66" s="188"/>
      <c r="W66" s="5"/>
      <c r="X66" s="5"/>
      <c r="Y66" s="5"/>
      <c r="Z66" s="5"/>
      <c r="AA66" s="5"/>
      <c r="AB66" s="5"/>
      <c r="AC66" s="91"/>
    </row>
    <row r="67" spans="1:29" ht="17.100000000000001" customHeight="1">
      <c r="A67" s="3"/>
      <c r="B67" s="98"/>
      <c r="C67" s="272"/>
      <c r="D67" s="229"/>
      <c r="E67" s="551" t="s">
        <v>126</v>
      </c>
      <c r="F67" s="539">
        <f>SUM(H67:S67)</f>
        <v>0</v>
      </c>
      <c r="G67" s="515">
        <f>IF(F$14=0,0,(F67/$F$14))</f>
        <v>0</v>
      </c>
      <c r="H67" s="495">
        <f>GST!H289</f>
        <v>0</v>
      </c>
      <c r="I67" s="495">
        <f>GST!I289</f>
        <v>0</v>
      </c>
      <c r="J67" s="495">
        <f>GST!J289</f>
        <v>0</v>
      </c>
      <c r="K67" s="495">
        <f>GST!K289</f>
        <v>0</v>
      </c>
      <c r="L67" s="495">
        <f>GST!L289</f>
        <v>0</v>
      </c>
      <c r="M67" s="495">
        <f>GST!M289</f>
        <v>0</v>
      </c>
      <c r="N67" s="495">
        <f>GST!N289</f>
        <v>0</v>
      </c>
      <c r="O67" s="495">
        <f>GST!O289</f>
        <v>0</v>
      </c>
      <c r="P67" s="495">
        <f>GST!P289</f>
        <v>0</v>
      </c>
      <c r="Q67" s="495">
        <f>GST!Q289</f>
        <v>0</v>
      </c>
      <c r="R67" s="495">
        <f>GST!R289</f>
        <v>0</v>
      </c>
      <c r="S67" s="495">
        <f>GST!S289</f>
        <v>0</v>
      </c>
      <c r="T67" s="228"/>
      <c r="U67" s="223"/>
      <c r="V67" s="188"/>
      <c r="W67" s="5"/>
      <c r="X67" s="5"/>
      <c r="Y67" s="5"/>
      <c r="Z67" s="5"/>
      <c r="AA67" s="5"/>
      <c r="AB67" s="5"/>
      <c r="AC67" s="91"/>
    </row>
    <row r="68" spans="1:29" ht="23.25" customHeight="1">
      <c r="A68" s="3"/>
      <c r="B68" s="98"/>
      <c r="C68" s="272"/>
      <c r="D68" s="229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28"/>
      <c r="U68" s="223"/>
      <c r="V68" s="188"/>
      <c r="W68" s="5"/>
      <c r="X68" s="5"/>
      <c r="Y68" s="5"/>
      <c r="Z68" s="5"/>
      <c r="AA68" s="5"/>
      <c r="AB68" s="5"/>
      <c r="AC68" s="91"/>
    </row>
    <row r="69" spans="1:29" ht="23.25" customHeight="1">
      <c r="A69" s="3"/>
      <c r="B69" s="98"/>
      <c r="C69" s="272"/>
      <c r="D69" s="229"/>
      <c r="E69" s="554" t="s">
        <v>140</v>
      </c>
      <c r="F69" s="553" t="str">
        <f t="shared" ref="F69:S69" si="12">F54</f>
        <v>Total</v>
      </c>
      <c r="G69" s="506" t="str">
        <f t="shared" si="12"/>
        <v>%</v>
      </c>
      <c r="H69" s="506" t="str">
        <f t="shared" si="12"/>
        <v>Enero</v>
      </c>
      <c r="I69" s="506" t="str">
        <f t="shared" si="12"/>
        <v>Febrero</v>
      </c>
      <c r="J69" s="506" t="str">
        <f t="shared" si="12"/>
        <v>Marzo</v>
      </c>
      <c r="K69" s="506" t="str">
        <f t="shared" si="12"/>
        <v>Abril</v>
      </c>
      <c r="L69" s="506" t="str">
        <f t="shared" si="12"/>
        <v>Mayo</v>
      </c>
      <c r="M69" s="506" t="str">
        <f t="shared" si="12"/>
        <v>Junio</v>
      </c>
      <c r="N69" s="506" t="str">
        <f t="shared" si="12"/>
        <v>Julio</v>
      </c>
      <c r="O69" s="506" t="str">
        <f t="shared" si="12"/>
        <v>Agosto</v>
      </c>
      <c r="P69" s="506" t="str">
        <f t="shared" si="12"/>
        <v>Septiembre</v>
      </c>
      <c r="Q69" s="506" t="str">
        <f t="shared" si="12"/>
        <v>Octubre</v>
      </c>
      <c r="R69" s="506" t="str">
        <f t="shared" si="12"/>
        <v>Noviembre</v>
      </c>
      <c r="S69" s="506" t="str">
        <f t="shared" si="12"/>
        <v>Diciembre</v>
      </c>
      <c r="T69" s="228"/>
      <c r="U69" s="223"/>
      <c r="V69" s="188"/>
      <c r="W69" s="5"/>
      <c r="X69" s="5"/>
      <c r="Y69" s="5"/>
      <c r="Z69" s="5"/>
      <c r="AA69" s="5"/>
      <c r="AB69" s="5"/>
      <c r="AC69" s="91"/>
    </row>
    <row r="70" spans="1:29" ht="19.5" customHeight="1">
      <c r="A70" s="3"/>
      <c r="B70" s="98"/>
      <c r="C70" s="272"/>
      <c r="D70" s="555"/>
      <c r="E70" s="545" t="s">
        <v>141</v>
      </c>
      <c r="F70" s="544">
        <f>SUM(H70:S70)</f>
        <v>1112695.2</v>
      </c>
      <c r="G70" s="508">
        <f>IF(F$14=0,0,(F70/$F$14))</f>
        <v>0.25423502961175698</v>
      </c>
      <c r="H70" s="507">
        <f>+(H59+H62+H66)-(H63+H67)</f>
        <v>-35164</v>
      </c>
      <c r="I70" s="507">
        <f t="shared" ref="I70:S70" si="13">+(I59+I62+I66)-(I63+I67)</f>
        <v>9911</v>
      </c>
      <c r="J70" s="507">
        <f t="shared" si="13"/>
        <v>80645</v>
      </c>
      <c r="K70" s="507">
        <f t="shared" si="13"/>
        <v>119491</v>
      </c>
      <c r="L70" s="507">
        <f t="shared" si="13"/>
        <v>30132.799999999988</v>
      </c>
      <c r="M70" s="507">
        <f t="shared" si="13"/>
        <v>19286.399999999994</v>
      </c>
      <c r="N70" s="507">
        <f t="shared" si="13"/>
        <v>60015</v>
      </c>
      <c r="O70" s="507">
        <f t="shared" si="13"/>
        <v>73473</v>
      </c>
      <c r="P70" s="507">
        <f t="shared" si="13"/>
        <v>194211</v>
      </c>
      <c r="Q70" s="507">
        <f t="shared" si="13"/>
        <v>237600</v>
      </c>
      <c r="R70" s="507">
        <f t="shared" si="13"/>
        <v>284095</v>
      </c>
      <c r="S70" s="507">
        <f t="shared" si="13"/>
        <v>38999</v>
      </c>
      <c r="T70" s="228"/>
      <c r="U70" s="223"/>
      <c r="V70" s="188"/>
      <c r="W70" s="5"/>
      <c r="X70" s="5"/>
      <c r="Y70" s="5"/>
      <c r="Z70" s="5"/>
      <c r="AA70" s="5"/>
      <c r="AB70" s="5"/>
      <c r="AC70" s="91"/>
    </row>
    <row r="71" spans="1:29" ht="18.75" customHeight="1">
      <c r="A71" s="3"/>
      <c r="B71" s="98"/>
      <c r="C71" s="272"/>
      <c r="D71" s="229"/>
      <c r="E71" s="557" t="s">
        <v>142</v>
      </c>
      <c r="F71" s="556">
        <f>+IF(F70&gt;0,(F70*GST!$H$298),0)</f>
        <v>389443.31999999995</v>
      </c>
      <c r="G71" s="517">
        <f>IF(F$70=0,0,(F71/$F$70))</f>
        <v>0.35</v>
      </c>
      <c r="H71" s="516">
        <f>+IF(H70&gt;0,(H70*GST!$H$298),0)</f>
        <v>0</v>
      </c>
      <c r="I71" s="516">
        <f>+IF(I70&gt;0,(I70*GST!$H$298),0)</f>
        <v>3468.85</v>
      </c>
      <c r="J71" s="516">
        <f>+IF(J70&gt;0,(J70*GST!$H$298),0)</f>
        <v>28225.75</v>
      </c>
      <c r="K71" s="516">
        <f>+IF(K70&gt;0,(K70*GST!$H$298),0)</f>
        <v>41821.85</v>
      </c>
      <c r="L71" s="516">
        <f>+IF(L70&gt;0,(L70*GST!$H$298),0)</f>
        <v>10546.479999999996</v>
      </c>
      <c r="M71" s="516">
        <f>+IF(M70&gt;0,(M70*GST!$H$298),0)</f>
        <v>6750.239999999998</v>
      </c>
      <c r="N71" s="516">
        <f>+IF(N70&gt;0,(N70*GST!$H$298),0)</f>
        <v>21005.25</v>
      </c>
      <c r="O71" s="516">
        <f>+IF(O70&gt;0,(O70*GST!$H$298),0)</f>
        <v>25715.55</v>
      </c>
      <c r="P71" s="516">
        <f>+IF(P70&gt;0,(P70*GST!$H$298),0)</f>
        <v>67973.849999999991</v>
      </c>
      <c r="Q71" s="516">
        <f>+IF(Q70&gt;0,(Q70*GST!$H$298),0)</f>
        <v>83160</v>
      </c>
      <c r="R71" s="516">
        <f>+IF(R70&gt;0,(R70*GST!$H$298),0)</f>
        <v>99433.25</v>
      </c>
      <c r="S71" s="516">
        <f>+IF(S70&gt;0,(S70*GST!$H$298),0)</f>
        <v>13649.65</v>
      </c>
      <c r="T71" s="228"/>
      <c r="U71" s="223"/>
      <c r="V71" s="188"/>
      <c r="W71" s="5"/>
      <c r="X71" s="5"/>
      <c r="Y71" s="5"/>
      <c r="Z71" s="5"/>
      <c r="AA71" s="5"/>
      <c r="AB71" s="5"/>
      <c r="AC71" s="91"/>
    </row>
    <row r="72" spans="1:29" ht="18.75" customHeight="1">
      <c r="A72" s="3"/>
      <c r="B72" s="98"/>
      <c r="C72" s="272"/>
      <c r="D72" s="229"/>
      <c r="E72" s="558" t="s">
        <v>143</v>
      </c>
      <c r="F72" s="544">
        <f>SUM(H72:S72)</f>
        <v>710944.48</v>
      </c>
      <c r="G72" s="508">
        <f>IF(F$14=0,0,(F72/$F$14))</f>
        <v>0.16244070337062222</v>
      </c>
      <c r="H72" s="507">
        <f>+H70-H71</f>
        <v>-35164</v>
      </c>
      <c r="I72" s="507">
        <f t="shared" ref="I72:S72" si="14">+I70-I71</f>
        <v>6442.15</v>
      </c>
      <c r="J72" s="507">
        <f t="shared" si="14"/>
        <v>52419.25</v>
      </c>
      <c r="K72" s="507">
        <f t="shared" si="14"/>
        <v>77669.149999999994</v>
      </c>
      <c r="L72" s="507">
        <f t="shared" si="14"/>
        <v>19586.319999999992</v>
      </c>
      <c r="M72" s="507">
        <f t="shared" si="14"/>
        <v>12536.159999999996</v>
      </c>
      <c r="N72" s="507">
        <f t="shared" si="14"/>
        <v>39009.75</v>
      </c>
      <c r="O72" s="507">
        <f t="shared" si="14"/>
        <v>47757.45</v>
      </c>
      <c r="P72" s="507">
        <f t="shared" si="14"/>
        <v>126237.15000000001</v>
      </c>
      <c r="Q72" s="507">
        <f t="shared" si="14"/>
        <v>154440</v>
      </c>
      <c r="R72" s="507">
        <f t="shared" si="14"/>
        <v>184661.75</v>
      </c>
      <c r="S72" s="507">
        <f t="shared" si="14"/>
        <v>25349.35</v>
      </c>
      <c r="T72" s="228"/>
      <c r="U72" s="223"/>
      <c r="V72" s="188"/>
      <c r="W72" s="5"/>
      <c r="X72" s="5"/>
      <c r="Y72" s="5"/>
      <c r="Z72" s="5"/>
      <c r="AA72" s="5"/>
      <c r="AB72" s="5"/>
      <c r="AC72" s="91"/>
    </row>
    <row r="73" spans="1:29" ht="17.100000000000001" customHeight="1">
      <c r="A73" s="3"/>
      <c r="B73" s="98"/>
      <c r="C73" s="272"/>
      <c r="D73" s="229"/>
      <c r="E73" s="231"/>
      <c r="F73" s="231"/>
      <c r="G73" s="231"/>
      <c r="H73" s="518">
        <f>+H72</f>
        <v>-35164</v>
      </c>
      <c r="I73" s="518">
        <f>+H73+I72</f>
        <v>-28721.85</v>
      </c>
      <c r="J73" s="518">
        <f t="shared" ref="J73:S73" si="15">+I73+J72</f>
        <v>23697.4</v>
      </c>
      <c r="K73" s="518">
        <f t="shared" si="15"/>
        <v>101366.54999999999</v>
      </c>
      <c r="L73" s="518">
        <f t="shared" si="15"/>
        <v>120952.86999999998</v>
      </c>
      <c r="M73" s="518">
        <f t="shared" si="15"/>
        <v>133489.02999999997</v>
      </c>
      <c r="N73" s="518">
        <f t="shared" si="15"/>
        <v>172498.77999999997</v>
      </c>
      <c r="O73" s="518">
        <f t="shared" si="15"/>
        <v>220256.22999999998</v>
      </c>
      <c r="P73" s="518">
        <f t="shared" si="15"/>
        <v>346493.38</v>
      </c>
      <c r="Q73" s="518">
        <f t="shared" si="15"/>
        <v>500933.38</v>
      </c>
      <c r="R73" s="518">
        <f t="shared" si="15"/>
        <v>685595.13</v>
      </c>
      <c r="S73" s="518">
        <f t="shared" si="15"/>
        <v>710944.48</v>
      </c>
      <c r="T73" s="228"/>
      <c r="U73" s="223"/>
      <c r="V73" s="188"/>
      <c r="W73" s="5"/>
      <c r="X73" s="5"/>
      <c r="Y73" s="5"/>
      <c r="Z73" s="5"/>
      <c r="AA73" s="5"/>
      <c r="AB73" s="5"/>
      <c r="AC73" s="91"/>
    </row>
    <row r="74" spans="1:29" ht="6" customHeight="1">
      <c r="A74" s="3"/>
      <c r="B74" s="98"/>
      <c r="C74" s="272"/>
      <c r="D74" s="229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28"/>
      <c r="U74" s="223"/>
      <c r="V74" s="188"/>
      <c r="W74" s="5"/>
      <c r="X74" s="5"/>
      <c r="Y74" s="5"/>
      <c r="Z74" s="5"/>
      <c r="AA74" s="5"/>
      <c r="AB74" s="5"/>
      <c r="AC74" s="91"/>
    </row>
    <row r="75" spans="1:29" ht="6" customHeight="1">
      <c r="A75" s="3"/>
      <c r="B75" s="98"/>
      <c r="C75" s="272"/>
      <c r="D75" s="320"/>
      <c r="E75" s="321"/>
      <c r="F75" s="321"/>
      <c r="G75" s="321"/>
      <c r="H75" s="519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258"/>
      <c r="U75" s="223"/>
      <c r="V75" s="188"/>
      <c r="W75" s="5"/>
      <c r="X75" s="5"/>
      <c r="Y75" s="5"/>
      <c r="Z75" s="5"/>
      <c r="AA75" s="5"/>
      <c r="AB75" s="5"/>
      <c r="AC75" s="91"/>
    </row>
    <row r="76" spans="1:29" ht="15" customHeight="1">
      <c r="A76" s="5"/>
      <c r="B76" s="98"/>
      <c r="C76" s="273"/>
      <c r="D76" s="168"/>
      <c r="E76" s="168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262"/>
      <c r="U76" s="263"/>
      <c r="V76" s="188"/>
      <c r="W76" s="5"/>
      <c r="X76" s="5"/>
      <c r="Y76" s="5"/>
      <c r="Z76" s="5"/>
      <c r="AA76" s="5"/>
      <c r="AB76" s="5"/>
      <c r="AC76" s="91"/>
    </row>
    <row r="77" spans="1:29">
      <c r="A77" s="5"/>
      <c r="B77" s="98"/>
      <c r="C77" s="188"/>
      <c r="D77" s="148"/>
      <c r="E77" s="148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188"/>
      <c r="U77" s="188"/>
      <c r="V77" s="188"/>
      <c r="W77" s="5"/>
      <c r="X77" s="5"/>
      <c r="Y77" s="5"/>
      <c r="Z77" s="5"/>
      <c r="AA77" s="5"/>
      <c r="AB77" s="5"/>
      <c r="AC77" s="91"/>
    </row>
    <row r="78" spans="1:29">
      <c r="A78" s="5"/>
      <c r="B78" s="98"/>
      <c r="C78" s="188"/>
      <c r="D78" s="148"/>
      <c r="E78" s="148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188"/>
      <c r="U78" s="188"/>
      <c r="V78" s="188"/>
      <c r="W78" s="5"/>
      <c r="X78" s="5"/>
      <c r="Y78" s="5"/>
      <c r="Z78" s="5"/>
      <c r="AA78" s="5"/>
      <c r="AB78" s="5"/>
      <c r="AC78" s="91"/>
    </row>
    <row r="79" spans="1:29">
      <c r="A79" s="5"/>
      <c r="B79" s="98"/>
      <c r="C79" s="188"/>
      <c r="D79" s="148"/>
      <c r="E79" s="148"/>
      <c r="F79" s="188"/>
      <c r="G79" s="188"/>
      <c r="H79" s="520"/>
      <c r="I79" s="520"/>
      <c r="J79" s="520"/>
      <c r="K79" s="520"/>
      <c r="L79" s="520"/>
      <c r="M79" s="520"/>
      <c r="N79" s="520"/>
      <c r="O79" s="520"/>
      <c r="P79" s="520"/>
      <c r="Q79" s="520"/>
      <c r="R79" s="520"/>
      <c r="S79" s="520"/>
      <c r="T79" s="188"/>
      <c r="U79" s="188"/>
      <c r="V79" s="188"/>
      <c r="W79" s="5"/>
      <c r="X79" s="5"/>
      <c r="Y79" s="5"/>
      <c r="Z79" s="5"/>
      <c r="AA79" s="5"/>
      <c r="AB79" s="5"/>
      <c r="AC79" s="91"/>
    </row>
    <row r="80" spans="1:29">
      <c r="A80" s="5"/>
      <c r="B80" s="98"/>
      <c r="C80" s="188"/>
      <c r="D80" s="148"/>
      <c r="E80" s="148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188"/>
      <c r="U80" s="188"/>
      <c r="V80" s="188"/>
      <c r="W80" s="5"/>
      <c r="X80" s="5"/>
      <c r="Y80" s="5"/>
      <c r="Z80" s="5"/>
      <c r="AA80" s="5"/>
      <c r="AB80" s="5"/>
      <c r="AC80" s="91"/>
    </row>
    <row r="81" spans="1:29">
      <c r="A81" s="5"/>
      <c r="B81" s="98"/>
      <c r="C81" s="188"/>
      <c r="D81" s="148"/>
      <c r="E81" s="148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188"/>
      <c r="U81" s="188"/>
      <c r="V81" s="188"/>
      <c r="W81" s="5"/>
      <c r="X81" s="5"/>
      <c r="Y81" s="5"/>
      <c r="Z81" s="5"/>
      <c r="AA81" s="5"/>
      <c r="AB81" s="5"/>
      <c r="AC81" s="91"/>
    </row>
    <row r="82" spans="1:29">
      <c r="A82" s="5"/>
      <c r="B82" s="98"/>
      <c r="C82" s="188"/>
      <c r="D82" s="188"/>
      <c r="E82" s="148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188"/>
      <c r="U82" s="188"/>
      <c r="V82" s="188"/>
      <c r="W82" s="5"/>
      <c r="X82" s="5"/>
      <c r="Y82" s="5"/>
      <c r="Z82" s="5"/>
      <c r="AA82" s="5"/>
      <c r="AB82" s="5"/>
      <c r="AC82" s="91"/>
    </row>
    <row r="83" spans="1:29">
      <c r="A83" s="5"/>
      <c r="B83" s="98"/>
      <c r="C83" s="188"/>
      <c r="D83" s="148"/>
      <c r="E83" s="148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188"/>
      <c r="U83" s="188"/>
      <c r="V83" s="188"/>
      <c r="W83" s="5"/>
      <c r="X83" s="5"/>
      <c r="Y83" s="5"/>
      <c r="Z83" s="5"/>
      <c r="AA83" s="5"/>
      <c r="AB83" s="5"/>
      <c r="AC83" s="91"/>
    </row>
    <row r="84" spans="1:29" ht="3.75" customHeight="1">
      <c r="A84" s="5"/>
      <c r="B84" s="98"/>
      <c r="C84" s="188"/>
      <c r="D84" s="148"/>
      <c r="E84" s="148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188"/>
      <c r="U84" s="188"/>
      <c r="V84" s="188"/>
      <c r="W84" s="5"/>
      <c r="X84" s="5"/>
      <c r="Y84" s="5"/>
      <c r="Z84" s="5"/>
      <c r="AA84" s="5"/>
      <c r="AB84" s="5"/>
      <c r="AC84" s="91"/>
    </row>
    <row r="85" spans="1:29">
      <c r="A85" s="5"/>
      <c r="B85" s="98"/>
      <c r="C85" s="18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88"/>
      <c r="U85" s="188"/>
      <c r="V85" s="188"/>
      <c r="W85" s="5"/>
      <c r="X85" s="5"/>
      <c r="Y85" s="5"/>
      <c r="Z85" s="5"/>
      <c r="AA85" s="5"/>
      <c r="AB85" s="5"/>
      <c r="AC85" s="91"/>
    </row>
    <row r="86" spans="1:29">
      <c r="A86" s="5"/>
      <c r="B86" s="98"/>
      <c r="C86" s="18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88"/>
      <c r="U86" s="188"/>
      <c r="V86" s="188"/>
      <c r="W86" s="5"/>
      <c r="X86" s="5"/>
      <c r="Y86" s="5"/>
      <c r="Z86" s="5"/>
      <c r="AA86" s="5"/>
      <c r="AB86" s="5"/>
      <c r="AC86" s="91"/>
    </row>
    <row r="87" spans="1:29">
      <c r="A87" s="5"/>
      <c r="B87" s="98"/>
      <c r="C87" s="188"/>
      <c r="D87" s="14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5"/>
      <c r="X87" s="5"/>
      <c r="Y87" s="5"/>
      <c r="Z87" s="5"/>
      <c r="AA87" s="5"/>
      <c r="AB87" s="5"/>
      <c r="AC87" s="91"/>
    </row>
    <row r="88" spans="1:29">
      <c r="A88" s="5"/>
      <c r="B88" s="9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5"/>
      <c r="X88" s="5"/>
      <c r="Y88" s="5"/>
      <c r="Z88" s="5"/>
      <c r="AA88" s="5"/>
      <c r="AB88" s="5"/>
      <c r="AC88" s="91"/>
    </row>
    <row r="89" spans="1:29">
      <c r="A89" s="5"/>
      <c r="B89" s="9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5"/>
      <c r="X89" s="5"/>
      <c r="Y89" s="5"/>
      <c r="Z89" s="5"/>
      <c r="AA89" s="5"/>
      <c r="AB89" s="5"/>
      <c r="AC89" s="91"/>
    </row>
    <row r="90" spans="1:29">
      <c r="A90" s="5"/>
      <c r="B90" s="9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5"/>
      <c r="X90" s="5"/>
      <c r="Y90" s="5"/>
      <c r="Z90" s="5"/>
      <c r="AA90" s="5"/>
      <c r="AB90" s="5"/>
      <c r="AC90" s="91"/>
    </row>
    <row r="91" spans="1:29">
      <c r="A91" s="5"/>
      <c r="B91" s="9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5"/>
      <c r="X91" s="5"/>
      <c r="Y91" s="5"/>
      <c r="Z91" s="5"/>
      <c r="AA91" s="5"/>
      <c r="AB91" s="5"/>
      <c r="AC91" s="91"/>
    </row>
    <row r="92" spans="1:29">
      <c r="A92" s="5"/>
      <c r="B92" s="9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5"/>
      <c r="X92" s="5"/>
      <c r="Y92" s="5"/>
      <c r="Z92" s="5"/>
      <c r="AA92" s="5"/>
      <c r="AB92" s="5"/>
      <c r="AC92" s="91"/>
    </row>
    <row r="93" spans="1:29">
      <c r="A93" s="5"/>
      <c r="B93" s="9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5"/>
      <c r="X93" s="5"/>
      <c r="Y93" s="5"/>
      <c r="Z93" s="5"/>
      <c r="AA93" s="5"/>
      <c r="AB93" s="5"/>
      <c r="AC93" s="91"/>
    </row>
    <row r="94" spans="1:29">
      <c r="A94" s="5"/>
      <c r="B94" s="9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5"/>
      <c r="X94" s="5"/>
      <c r="Y94" s="5"/>
      <c r="Z94" s="5"/>
      <c r="AA94" s="5"/>
      <c r="AB94" s="5"/>
      <c r="AC94" s="91"/>
    </row>
    <row r="95" spans="1:29">
      <c r="A95" s="5"/>
      <c r="B95" s="9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5"/>
      <c r="X95" s="5"/>
      <c r="Y95" s="5"/>
      <c r="Z95" s="5"/>
      <c r="AA95" s="5"/>
      <c r="AB95" s="5"/>
      <c r="AC95" s="91"/>
    </row>
    <row r="96" spans="1:29">
      <c r="A96" s="5"/>
      <c r="B96" s="9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5"/>
      <c r="X96" s="5"/>
      <c r="Y96" s="5"/>
      <c r="Z96" s="5"/>
      <c r="AA96" s="5"/>
      <c r="AB96" s="5"/>
      <c r="AC96" s="91"/>
    </row>
    <row r="97" spans="1:29">
      <c r="A97" s="5"/>
      <c r="B97" s="9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5"/>
      <c r="X97" s="5"/>
      <c r="Y97" s="5"/>
      <c r="Z97" s="5"/>
      <c r="AA97" s="5"/>
      <c r="AB97" s="5"/>
      <c r="AC97" s="91"/>
    </row>
    <row r="98" spans="1:29">
      <c r="A98" s="5"/>
      <c r="B98" s="9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5"/>
      <c r="X98" s="5"/>
      <c r="Y98" s="5"/>
      <c r="Z98" s="5"/>
      <c r="AA98" s="5"/>
      <c r="AB98" s="5"/>
      <c r="AC98" s="91"/>
    </row>
    <row r="99" spans="1:29">
      <c r="A99" s="5"/>
      <c r="B99" s="9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5"/>
      <c r="X99" s="5"/>
      <c r="Y99" s="5"/>
      <c r="Z99" s="5"/>
      <c r="AA99" s="5"/>
      <c r="AB99" s="5"/>
      <c r="AC99" s="91"/>
    </row>
    <row r="100" spans="1:29">
      <c r="A100" s="5"/>
      <c r="B100" s="9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5"/>
      <c r="X100" s="5"/>
      <c r="Y100" s="5"/>
      <c r="Z100" s="5"/>
      <c r="AA100" s="5"/>
      <c r="AB100" s="5"/>
      <c r="AC100" s="91"/>
    </row>
    <row r="101" spans="1:29">
      <c r="A101" s="5"/>
      <c r="B101" s="9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5"/>
      <c r="X101" s="5"/>
      <c r="Y101" s="5"/>
      <c r="Z101" s="5"/>
      <c r="AA101" s="5"/>
      <c r="AB101" s="5"/>
      <c r="AC101" s="91"/>
    </row>
    <row r="102" spans="1:29">
      <c r="A102" s="5"/>
      <c r="B102" s="9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5"/>
      <c r="X102" s="5"/>
      <c r="Y102" s="5"/>
      <c r="Z102" s="5"/>
      <c r="AA102" s="5"/>
      <c r="AB102" s="5"/>
      <c r="AC102" s="91"/>
    </row>
    <row r="103" spans="1:29">
      <c r="A103" s="5"/>
      <c r="B103" s="9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5"/>
      <c r="X103" s="5"/>
      <c r="Y103" s="5"/>
      <c r="Z103" s="5"/>
      <c r="AA103" s="5"/>
      <c r="AB103" s="5"/>
      <c r="AC103" s="91"/>
    </row>
    <row r="104" spans="1:29">
      <c r="A104" s="5"/>
      <c r="B104" s="9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5"/>
      <c r="X104" s="5"/>
      <c r="Y104" s="5"/>
      <c r="Z104" s="5"/>
      <c r="AA104" s="5"/>
      <c r="AB104" s="5"/>
      <c r="AC104" s="91"/>
    </row>
    <row r="105" spans="1:29">
      <c r="A105" s="5"/>
      <c r="B105" s="9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5"/>
      <c r="X105" s="5"/>
      <c r="Y105" s="5"/>
      <c r="Z105" s="5"/>
      <c r="AA105" s="5"/>
      <c r="AB105" s="5"/>
      <c r="AC105" s="91"/>
    </row>
    <row r="106" spans="1:29">
      <c r="A106" s="5"/>
      <c r="B106" s="9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5"/>
      <c r="X106" s="5"/>
      <c r="Y106" s="5"/>
      <c r="Z106" s="5"/>
      <c r="AA106" s="5"/>
      <c r="AB106" s="5"/>
      <c r="AC106" s="91"/>
    </row>
    <row r="107" spans="1:29">
      <c r="A107" s="5"/>
      <c r="B107" s="9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5"/>
      <c r="X107" s="5"/>
      <c r="Y107" s="5"/>
      <c r="Z107" s="5"/>
      <c r="AA107" s="5"/>
      <c r="AB107" s="5"/>
      <c r="AC107" s="91"/>
    </row>
    <row r="108" spans="1:29">
      <c r="A108" s="5"/>
      <c r="B108" s="9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5"/>
      <c r="X108" s="5"/>
      <c r="Y108" s="5"/>
      <c r="Z108" s="5"/>
      <c r="AA108" s="5"/>
      <c r="AB108" s="5"/>
      <c r="AC108" s="91"/>
    </row>
    <row r="109" spans="1:29">
      <c r="A109" s="5"/>
      <c r="B109" s="9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5"/>
      <c r="X109" s="5"/>
      <c r="Y109" s="5"/>
      <c r="Z109" s="5"/>
      <c r="AA109" s="5"/>
      <c r="AB109" s="5"/>
      <c r="AC109" s="91"/>
    </row>
    <row r="110" spans="1:29">
      <c r="A110" s="5"/>
      <c r="B110" s="9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5"/>
      <c r="X110" s="5"/>
      <c r="Y110" s="5"/>
      <c r="Z110" s="5"/>
      <c r="AA110" s="5"/>
      <c r="AB110" s="5"/>
      <c r="AC110" s="91"/>
    </row>
    <row r="111" spans="1:29">
      <c r="A111" s="5"/>
      <c r="B111" s="9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5"/>
      <c r="X111" s="5"/>
      <c r="Y111" s="5"/>
      <c r="Z111" s="5"/>
      <c r="AA111" s="5"/>
      <c r="AB111" s="5"/>
      <c r="AC111" s="91"/>
    </row>
    <row r="112" spans="1:29">
      <c r="A112" s="5"/>
      <c r="B112" s="9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5"/>
      <c r="X112" s="5"/>
      <c r="Y112" s="5"/>
      <c r="Z112" s="5"/>
      <c r="AA112" s="5"/>
      <c r="AB112" s="5"/>
      <c r="AC112" s="91"/>
    </row>
    <row r="113" spans="1:29">
      <c r="A113" s="5"/>
      <c r="B113" s="9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5"/>
      <c r="X113" s="5"/>
      <c r="Y113" s="5"/>
      <c r="Z113" s="5"/>
      <c r="AA113" s="5"/>
      <c r="AB113" s="5"/>
      <c r="AC113" s="91"/>
    </row>
    <row r="114" spans="1:29">
      <c r="A114" s="5"/>
      <c r="B114" s="9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5"/>
      <c r="X114" s="5"/>
      <c r="Y114" s="5"/>
      <c r="Z114" s="5"/>
      <c r="AA114" s="5"/>
      <c r="AB114" s="5"/>
      <c r="AC114" s="91"/>
    </row>
    <row r="115" spans="1:29">
      <c r="A115" s="5"/>
      <c r="B115" s="9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5"/>
      <c r="X115" s="5"/>
      <c r="Y115" s="5"/>
      <c r="Z115" s="5"/>
      <c r="AA115" s="5"/>
      <c r="AB115" s="5"/>
      <c r="AC115" s="91"/>
    </row>
    <row r="116" spans="1:29">
      <c r="A116" s="5"/>
      <c r="B116" s="9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5"/>
      <c r="X116" s="5"/>
      <c r="Y116" s="5"/>
      <c r="Z116" s="5"/>
      <c r="AA116" s="5"/>
      <c r="AB116" s="5"/>
      <c r="AC116" s="91"/>
    </row>
    <row r="117" spans="1:29">
      <c r="A117" s="5"/>
      <c r="B117" s="9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5"/>
      <c r="X117" s="5"/>
      <c r="Y117" s="5"/>
      <c r="Z117" s="5"/>
      <c r="AA117" s="5"/>
      <c r="AB117" s="5"/>
      <c r="AC117" s="91"/>
    </row>
    <row r="118" spans="1:29">
      <c r="A118" s="5"/>
      <c r="B118" s="9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5"/>
      <c r="X118" s="5"/>
      <c r="Y118" s="5"/>
      <c r="Z118" s="5"/>
      <c r="AA118" s="5"/>
      <c r="AB118" s="5"/>
      <c r="AC118" s="91"/>
    </row>
    <row r="119" spans="1:29">
      <c r="A119" s="5"/>
      <c r="B119" s="9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5"/>
      <c r="X119" s="5"/>
      <c r="Y119" s="5"/>
      <c r="Z119" s="5"/>
      <c r="AA119" s="5"/>
      <c r="AB119" s="5"/>
      <c r="AC119" s="91"/>
    </row>
    <row r="120" spans="1:29">
      <c r="A120" s="5"/>
      <c r="B120" s="9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5"/>
      <c r="X120" s="5"/>
      <c r="Y120" s="5"/>
      <c r="Z120" s="5"/>
      <c r="AA120" s="5"/>
      <c r="AB120" s="5"/>
      <c r="AC120" s="91"/>
    </row>
    <row r="121" spans="1:29">
      <c r="A121" s="5"/>
      <c r="B121" s="9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5"/>
      <c r="X121" s="5"/>
      <c r="Y121" s="5"/>
      <c r="Z121" s="5"/>
      <c r="AA121" s="5"/>
      <c r="AB121" s="5"/>
      <c r="AC121" s="91"/>
    </row>
    <row r="122" spans="1:29">
      <c r="A122" s="5"/>
      <c r="B122" s="9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5"/>
      <c r="X122" s="5"/>
      <c r="Y122" s="5"/>
      <c r="Z122" s="5"/>
      <c r="AA122" s="5"/>
      <c r="AB122" s="5"/>
      <c r="AC122" s="91"/>
    </row>
    <row r="123" spans="1:29">
      <c r="A123" s="5"/>
      <c r="B123" s="9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5"/>
      <c r="X123" s="5"/>
      <c r="Y123" s="5"/>
      <c r="Z123" s="5"/>
      <c r="AA123" s="5"/>
      <c r="AB123" s="5"/>
      <c r="AC123" s="91"/>
    </row>
    <row r="124" spans="1:29">
      <c r="A124" s="5"/>
      <c r="B124" s="9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5"/>
      <c r="X124" s="5"/>
      <c r="Y124" s="5"/>
      <c r="Z124" s="5"/>
      <c r="AA124" s="5"/>
      <c r="AB124" s="5"/>
      <c r="AC124" s="91"/>
    </row>
    <row r="125" spans="1:29">
      <c r="A125" s="5"/>
      <c r="B125" s="9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5"/>
      <c r="X125" s="5"/>
      <c r="Y125" s="5"/>
      <c r="Z125" s="5"/>
      <c r="AA125" s="5"/>
      <c r="AB125" s="5"/>
      <c r="AC125" s="91"/>
    </row>
    <row r="126" spans="1:29">
      <c r="A126" s="5"/>
      <c r="B126" s="9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5"/>
      <c r="X126" s="5"/>
      <c r="Y126" s="5"/>
      <c r="Z126" s="5"/>
      <c r="AA126" s="5"/>
      <c r="AB126" s="5"/>
      <c r="AC126" s="91"/>
    </row>
    <row r="127" spans="1:29">
      <c r="A127" s="5"/>
      <c r="B127" s="9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5"/>
      <c r="X127" s="5"/>
      <c r="Y127" s="5"/>
      <c r="Z127" s="5"/>
      <c r="AA127" s="5"/>
      <c r="AB127" s="5"/>
      <c r="AC127" s="91"/>
    </row>
    <row r="128" spans="1:29">
      <c r="A128" s="5"/>
      <c r="B128" s="9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5"/>
      <c r="X128" s="5"/>
      <c r="Y128" s="5"/>
      <c r="Z128" s="5"/>
      <c r="AA128" s="5"/>
      <c r="AB128" s="5"/>
      <c r="AC128" s="91"/>
    </row>
    <row r="129" spans="1:29">
      <c r="A129" s="5"/>
      <c r="B129" s="9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5"/>
      <c r="X129" s="5"/>
      <c r="Y129" s="5"/>
      <c r="Z129" s="5"/>
      <c r="AA129" s="5"/>
      <c r="AB129" s="5"/>
      <c r="AC129" s="91"/>
    </row>
    <row r="130" spans="1:29">
      <c r="A130" s="5"/>
      <c r="B130" s="9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5"/>
      <c r="X130" s="5"/>
      <c r="Y130" s="5"/>
      <c r="Z130" s="5"/>
      <c r="AA130" s="5"/>
      <c r="AB130" s="5"/>
      <c r="AC130" s="91"/>
    </row>
    <row r="131" spans="1:29">
      <c r="A131" s="93"/>
      <c r="B131" s="103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93"/>
      <c r="X131" s="93"/>
      <c r="Y131" s="93"/>
      <c r="Z131" s="93"/>
      <c r="AA131" s="93"/>
      <c r="AB131" s="93"/>
      <c r="AC131" s="94"/>
    </row>
    <row r="132" spans="1:29">
      <c r="A132" s="73"/>
      <c r="B132" s="73"/>
      <c r="C132" s="422"/>
      <c r="D132" s="422"/>
      <c r="E132" s="422"/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</row>
    <row r="133" spans="1:29">
      <c r="A133" s="73"/>
      <c r="B133" s="73"/>
      <c r="C133" s="422"/>
      <c r="D133" s="422"/>
      <c r="E133" s="422"/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</row>
    <row r="134" spans="1:29">
      <c r="A134" s="73"/>
      <c r="B134" s="73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</row>
    <row r="135" spans="1:29">
      <c r="A135" s="73"/>
      <c r="B135" s="73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</row>
    <row r="136" spans="1:29">
      <c r="A136" s="73"/>
      <c r="B136" s="73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</row>
    <row r="137" spans="1:29">
      <c r="A137" s="73"/>
      <c r="B137" s="73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</row>
    <row r="138" spans="1:29">
      <c r="A138" s="73"/>
      <c r="B138" s="73"/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</row>
    <row r="139" spans="1:29">
      <c r="A139" s="73"/>
      <c r="B139" s="73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</row>
    <row r="140" spans="1:29">
      <c r="A140" s="73"/>
      <c r="B140" s="73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</row>
    <row r="141" spans="1:29">
      <c r="A141" s="73"/>
      <c r="B141" s="73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</row>
    <row r="142" spans="1:29">
      <c r="A142" s="73"/>
      <c r="B142" s="73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</row>
    <row r="143" spans="1:29">
      <c r="A143" s="73"/>
      <c r="B143" s="73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</row>
    <row r="144" spans="1:29">
      <c r="A144" s="73"/>
      <c r="B144" s="73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</row>
    <row r="145" spans="1:22">
      <c r="A145" s="73"/>
      <c r="B145" s="73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</row>
    <row r="146" spans="1:22">
      <c r="A146" s="73"/>
      <c r="B146" s="73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</row>
    <row r="147" spans="1:22">
      <c r="A147" s="73"/>
      <c r="B147" s="73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</row>
    <row r="148" spans="1:22">
      <c r="A148" s="73"/>
      <c r="B148" s="73"/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</row>
    <row r="149" spans="1:22">
      <c r="A149" s="73"/>
      <c r="B149" s="73"/>
      <c r="C149" s="422"/>
      <c r="D149" s="42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</row>
    <row r="150" spans="1:22">
      <c r="A150" s="73"/>
      <c r="B150" s="73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</row>
    <row r="151" spans="1:22">
      <c r="A151" s="73"/>
      <c r="B151" s="73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</row>
    <row r="152" spans="1:22">
      <c r="A152" s="73"/>
      <c r="B152" s="73"/>
      <c r="C152" s="42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</row>
    <row r="153" spans="1:22">
      <c r="A153" s="73"/>
      <c r="B153" s="73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</row>
    <row r="154" spans="1:22">
      <c r="A154" s="73"/>
      <c r="B154" s="73"/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</row>
    <row r="155" spans="1:22">
      <c r="A155" s="73"/>
      <c r="B155" s="73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</row>
    <row r="156" spans="1:22">
      <c r="A156" s="73"/>
      <c r="B156" s="73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</row>
    <row r="157" spans="1:22">
      <c r="A157" s="73"/>
      <c r="B157" s="73"/>
      <c r="C157" s="422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</row>
    <row r="158" spans="1:22">
      <c r="A158" s="73"/>
      <c r="B158" s="73"/>
      <c r="C158" s="422"/>
      <c r="D158" s="422"/>
      <c r="E158" s="422"/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</row>
    <row r="159" spans="1:22">
      <c r="A159" s="73"/>
      <c r="B159" s="73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</row>
    <row r="160" spans="1:22">
      <c r="A160" s="73"/>
      <c r="B160" s="73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</row>
    <row r="161" spans="3:22" s="73" customFormat="1">
      <c r="C161" s="422"/>
      <c r="D161" s="422"/>
      <c r="E161" s="422"/>
      <c r="F161" s="422"/>
      <c r="G161" s="422"/>
      <c r="H161" s="422"/>
      <c r="I161" s="422"/>
      <c r="J161" s="422"/>
      <c r="K161" s="422"/>
      <c r="L161" s="422"/>
      <c r="M161" s="422"/>
      <c r="N161" s="422"/>
      <c r="O161" s="422"/>
      <c r="P161" s="422"/>
      <c r="Q161" s="422"/>
      <c r="R161" s="422"/>
      <c r="S161" s="422"/>
      <c r="T161" s="422"/>
      <c r="U161" s="422"/>
      <c r="V161" s="422"/>
    </row>
    <row r="162" spans="3:22" s="73" customFormat="1"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</row>
    <row r="163" spans="3:22" s="73" customFormat="1"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422"/>
      <c r="Q163" s="422"/>
      <c r="R163" s="422"/>
      <c r="S163" s="422"/>
      <c r="T163" s="422"/>
      <c r="U163" s="422"/>
      <c r="V163" s="422"/>
    </row>
    <row r="164" spans="3:22" s="73" customFormat="1"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</row>
    <row r="165" spans="3:22" s="73" customFormat="1"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2"/>
      <c r="N165" s="422"/>
      <c r="O165" s="422"/>
      <c r="P165" s="422"/>
      <c r="Q165" s="422"/>
      <c r="R165" s="422"/>
      <c r="S165" s="422"/>
      <c r="T165" s="422"/>
      <c r="U165" s="422"/>
      <c r="V165" s="422"/>
    </row>
    <row r="166" spans="3:22" s="73" customFormat="1"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</row>
    <row r="167" spans="3:22" s="73" customFormat="1"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2"/>
      <c r="N167" s="422"/>
      <c r="O167" s="422"/>
      <c r="P167" s="422"/>
      <c r="Q167" s="422"/>
      <c r="R167" s="422"/>
      <c r="S167" s="422"/>
      <c r="T167" s="422"/>
      <c r="U167" s="422"/>
      <c r="V167" s="422"/>
    </row>
    <row r="168" spans="3:22" s="73" customFormat="1">
      <c r="C168" s="422"/>
      <c r="D168" s="422"/>
      <c r="E168" s="422"/>
      <c r="F168" s="422"/>
      <c r="G168" s="422"/>
      <c r="H168" s="422"/>
      <c r="I168" s="422"/>
      <c r="J168" s="422"/>
      <c r="K168" s="422"/>
      <c r="L168" s="422"/>
      <c r="M168" s="422"/>
      <c r="N168" s="422"/>
      <c r="O168" s="422"/>
      <c r="P168" s="422"/>
      <c r="Q168" s="422"/>
      <c r="R168" s="422"/>
      <c r="S168" s="422"/>
      <c r="T168" s="422"/>
      <c r="U168" s="422"/>
      <c r="V168" s="422"/>
    </row>
    <row r="169" spans="3:22" s="73" customFormat="1">
      <c r="C169" s="422"/>
      <c r="D169" s="422"/>
      <c r="E169" s="422"/>
      <c r="F169" s="422"/>
      <c r="G169" s="422"/>
      <c r="H169" s="422"/>
      <c r="I169" s="422"/>
      <c r="J169" s="422"/>
      <c r="K169" s="422"/>
      <c r="L169" s="422"/>
      <c r="M169" s="422"/>
      <c r="N169" s="422"/>
      <c r="O169" s="422"/>
      <c r="P169" s="422"/>
      <c r="Q169" s="422"/>
      <c r="R169" s="422"/>
      <c r="S169" s="422"/>
      <c r="T169" s="422"/>
      <c r="U169" s="422"/>
      <c r="V169" s="422"/>
    </row>
    <row r="170" spans="3:22" s="73" customFormat="1">
      <c r="C170" s="422"/>
      <c r="D170" s="422"/>
      <c r="E170" s="422"/>
      <c r="F170" s="422"/>
      <c r="G170" s="422"/>
      <c r="H170" s="422"/>
      <c r="I170" s="422"/>
      <c r="J170" s="422"/>
      <c r="K170" s="422"/>
      <c r="L170" s="422"/>
      <c r="M170" s="422"/>
      <c r="N170" s="422"/>
      <c r="O170" s="422"/>
      <c r="P170" s="422"/>
      <c r="Q170" s="422"/>
      <c r="R170" s="422"/>
      <c r="S170" s="422"/>
      <c r="T170" s="422"/>
      <c r="U170" s="422"/>
      <c r="V170" s="422"/>
    </row>
    <row r="171" spans="3:22" s="73" customFormat="1">
      <c r="C171" s="422"/>
      <c r="D171" s="422"/>
      <c r="E171" s="422"/>
      <c r="F171" s="422"/>
      <c r="G171" s="422"/>
      <c r="H171" s="422"/>
      <c r="I171" s="422"/>
      <c r="J171" s="422"/>
      <c r="K171" s="422"/>
      <c r="L171" s="422"/>
      <c r="M171" s="422"/>
      <c r="N171" s="422"/>
      <c r="O171" s="422"/>
      <c r="P171" s="422"/>
      <c r="Q171" s="422"/>
      <c r="R171" s="422"/>
      <c r="S171" s="422"/>
      <c r="T171" s="422"/>
      <c r="U171" s="422"/>
      <c r="V171" s="422"/>
    </row>
    <row r="172" spans="3:22" s="73" customFormat="1">
      <c r="C172" s="422"/>
      <c r="D172" s="422"/>
      <c r="E172" s="422"/>
      <c r="F172" s="422"/>
      <c r="G172" s="422"/>
      <c r="H172" s="422"/>
      <c r="I172" s="42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</row>
    <row r="173" spans="3:22" s="73" customFormat="1">
      <c r="C173" s="422"/>
      <c r="D173" s="422"/>
      <c r="E173" s="422"/>
      <c r="F173" s="422"/>
      <c r="G173" s="422"/>
      <c r="H173" s="422"/>
      <c r="I173" s="422"/>
      <c r="J173" s="422"/>
      <c r="K173" s="422"/>
      <c r="L173" s="422"/>
      <c r="M173" s="422"/>
      <c r="N173" s="422"/>
      <c r="O173" s="422"/>
      <c r="P173" s="422"/>
      <c r="Q173" s="422"/>
      <c r="R173" s="422"/>
      <c r="S173" s="422"/>
      <c r="T173" s="422"/>
      <c r="U173" s="422"/>
      <c r="V173" s="422"/>
    </row>
    <row r="174" spans="3:22" s="73" customFormat="1">
      <c r="C174" s="422"/>
      <c r="D174" s="422"/>
      <c r="E174" s="422"/>
      <c r="F174" s="422"/>
      <c r="G174" s="422"/>
      <c r="H174" s="422"/>
      <c r="I174" s="422"/>
      <c r="J174" s="422"/>
      <c r="K174" s="422"/>
      <c r="L174" s="422"/>
      <c r="M174" s="422"/>
      <c r="N174" s="422"/>
      <c r="O174" s="422"/>
      <c r="P174" s="422"/>
      <c r="Q174" s="422"/>
      <c r="R174" s="422"/>
      <c r="S174" s="422"/>
      <c r="T174" s="422"/>
      <c r="U174" s="422"/>
      <c r="V174" s="422"/>
    </row>
    <row r="175" spans="3:22" s="73" customFormat="1">
      <c r="C175" s="422"/>
      <c r="D175" s="422"/>
      <c r="E175" s="422"/>
      <c r="F175" s="422"/>
      <c r="G175" s="422"/>
      <c r="H175" s="422"/>
      <c r="I175" s="422"/>
      <c r="J175" s="422"/>
      <c r="K175" s="422"/>
      <c r="L175" s="422"/>
      <c r="M175" s="422"/>
      <c r="N175" s="422"/>
      <c r="O175" s="422"/>
      <c r="P175" s="422"/>
      <c r="Q175" s="422"/>
      <c r="R175" s="422"/>
      <c r="S175" s="422"/>
      <c r="T175" s="422"/>
      <c r="U175" s="422"/>
      <c r="V175" s="422"/>
    </row>
    <row r="176" spans="3:22" s="73" customFormat="1">
      <c r="C176" s="422"/>
      <c r="D176" s="422"/>
      <c r="E176" s="422"/>
      <c r="F176" s="422"/>
      <c r="G176" s="422"/>
      <c r="H176" s="422"/>
      <c r="I176" s="422"/>
      <c r="J176" s="422"/>
      <c r="K176" s="422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</row>
    <row r="177" spans="3:22" s="73" customFormat="1">
      <c r="C177" s="422"/>
      <c r="D177" s="422"/>
      <c r="E177" s="422"/>
      <c r="F177" s="422"/>
      <c r="G177" s="422"/>
      <c r="H177" s="422"/>
      <c r="I177" s="422"/>
      <c r="J177" s="422"/>
      <c r="K177" s="422"/>
      <c r="L177" s="422"/>
      <c r="M177" s="422"/>
      <c r="N177" s="422"/>
      <c r="O177" s="422"/>
      <c r="P177" s="422"/>
      <c r="Q177" s="422"/>
      <c r="R177" s="422"/>
      <c r="S177" s="422"/>
      <c r="T177" s="422"/>
      <c r="U177" s="422"/>
      <c r="V177" s="422"/>
    </row>
    <row r="178" spans="3:22" s="73" customFormat="1">
      <c r="C178" s="422"/>
      <c r="D178" s="422"/>
      <c r="E178" s="422"/>
      <c r="F178" s="422"/>
      <c r="G178" s="422"/>
      <c r="H178" s="422"/>
      <c r="I178" s="422"/>
      <c r="J178" s="422"/>
      <c r="K178" s="422"/>
      <c r="L178" s="422"/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</row>
    <row r="179" spans="3:22" s="73" customFormat="1">
      <c r="C179" s="422"/>
      <c r="D179" s="422"/>
      <c r="E179" s="422"/>
      <c r="F179" s="422"/>
      <c r="G179" s="422"/>
      <c r="H179" s="422"/>
      <c r="I179" s="422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</row>
    <row r="180" spans="3:22" s="73" customFormat="1">
      <c r="C180" s="422"/>
      <c r="D180" s="422"/>
      <c r="E180" s="422"/>
      <c r="F180" s="422"/>
      <c r="G180" s="422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</row>
    <row r="181" spans="3:22" s="73" customFormat="1">
      <c r="C181" s="422"/>
      <c r="D181" s="422"/>
      <c r="E181" s="422"/>
      <c r="F181" s="422"/>
      <c r="G181" s="422"/>
      <c r="H181" s="422"/>
      <c r="I181" s="422"/>
      <c r="J181" s="422"/>
      <c r="K181" s="422"/>
      <c r="L181" s="422"/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</row>
    <row r="182" spans="3:22" s="73" customFormat="1">
      <c r="C182" s="422"/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</row>
    <row r="183" spans="3:22" s="73" customFormat="1">
      <c r="C183" s="422"/>
      <c r="D183" s="422"/>
      <c r="E183" s="422"/>
      <c r="F183" s="422"/>
      <c r="G183" s="422"/>
      <c r="H183" s="422"/>
      <c r="I183" s="422"/>
      <c r="J183" s="422"/>
      <c r="K183" s="422"/>
      <c r="L183" s="422"/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</row>
    <row r="184" spans="3:22" s="73" customFormat="1">
      <c r="C184" s="422"/>
      <c r="D184" s="422"/>
      <c r="E184" s="422"/>
      <c r="F184" s="422"/>
      <c r="G184" s="422"/>
      <c r="H184" s="422"/>
      <c r="I184" s="422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</row>
    <row r="185" spans="3:22" s="73" customFormat="1">
      <c r="C185" s="422"/>
      <c r="D185" s="422"/>
      <c r="E185" s="422"/>
      <c r="F185" s="422"/>
      <c r="G185" s="422"/>
      <c r="H185" s="422"/>
      <c r="I185" s="422"/>
      <c r="J185" s="422"/>
      <c r="K185" s="422"/>
      <c r="L185" s="422"/>
      <c r="M185" s="422"/>
      <c r="N185" s="422"/>
      <c r="O185" s="422"/>
      <c r="P185" s="422"/>
      <c r="Q185" s="422"/>
      <c r="R185" s="422"/>
      <c r="S185" s="422"/>
      <c r="T185" s="422"/>
      <c r="U185" s="422"/>
      <c r="V185" s="422"/>
    </row>
    <row r="186" spans="3:22" s="73" customFormat="1">
      <c r="C186" s="422"/>
      <c r="D186" s="422"/>
      <c r="E186" s="422"/>
      <c r="F186" s="422"/>
      <c r="G186" s="422"/>
      <c r="H186" s="422"/>
      <c r="I186" s="422"/>
      <c r="J186" s="422"/>
      <c r="K186" s="422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</row>
    <row r="187" spans="3:22" s="73" customFormat="1">
      <c r="C187" s="422"/>
      <c r="D187" s="422"/>
      <c r="E187" s="422"/>
      <c r="F187" s="422"/>
      <c r="G187" s="422"/>
      <c r="H187" s="422"/>
      <c r="I187" s="422"/>
      <c r="J187" s="422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</row>
    <row r="188" spans="3:22" s="73" customFormat="1">
      <c r="C188" s="422"/>
      <c r="D188" s="422"/>
      <c r="E188" s="422"/>
      <c r="F188" s="422"/>
      <c r="G188" s="422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</row>
    <row r="189" spans="3:22" s="73" customFormat="1">
      <c r="C189" s="422"/>
      <c r="D189" s="422"/>
      <c r="E189" s="422"/>
      <c r="F189" s="422"/>
      <c r="G189" s="422"/>
      <c r="H189" s="422"/>
      <c r="I189" s="422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</row>
    <row r="190" spans="3:22" s="73" customFormat="1">
      <c r="C190" s="422"/>
      <c r="D190" s="422"/>
      <c r="E190" s="422"/>
      <c r="F190" s="422"/>
      <c r="G190" s="422"/>
      <c r="H190" s="422"/>
      <c r="I190" s="422"/>
      <c r="J190" s="422"/>
      <c r="K190" s="422"/>
      <c r="L190" s="422"/>
      <c r="M190" s="422"/>
      <c r="N190" s="422"/>
      <c r="O190" s="422"/>
      <c r="P190" s="422"/>
      <c r="Q190" s="422"/>
      <c r="R190" s="422"/>
      <c r="S190" s="422"/>
      <c r="T190" s="422"/>
      <c r="U190" s="422"/>
      <c r="V190" s="422"/>
    </row>
    <row r="191" spans="3:22" s="73" customFormat="1">
      <c r="C191" s="422"/>
      <c r="D191" s="422"/>
      <c r="E191" s="422"/>
      <c r="F191" s="422"/>
      <c r="G191" s="422"/>
      <c r="H191" s="422"/>
      <c r="I191" s="422"/>
      <c r="J191" s="422"/>
      <c r="K191" s="422"/>
      <c r="L191" s="422"/>
      <c r="M191" s="422"/>
      <c r="N191" s="422"/>
      <c r="O191" s="422"/>
      <c r="P191" s="422"/>
      <c r="Q191" s="422"/>
      <c r="R191" s="422"/>
      <c r="S191" s="422"/>
      <c r="T191" s="422"/>
      <c r="U191" s="422"/>
      <c r="V191" s="422"/>
    </row>
    <row r="192" spans="3:22" s="73" customFormat="1">
      <c r="C192" s="422"/>
      <c r="D192" s="422"/>
      <c r="E192" s="422"/>
      <c r="F192" s="422"/>
      <c r="G192" s="422"/>
      <c r="H192" s="422"/>
      <c r="I192" s="422"/>
      <c r="J192" s="422"/>
      <c r="K192" s="422"/>
      <c r="L192" s="422"/>
      <c r="M192" s="422"/>
      <c r="N192" s="422"/>
      <c r="O192" s="422"/>
      <c r="P192" s="422"/>
      <c r="Q192" s="422"/>
      <c r="R192" s="422"/>
      <c r="S192" s="422"/>
      <c r="T192" s="422"/>
      <c r="U192" s="422"/>
      <c r="V192" s="422"/>
    </row>
    <row r="193" spans="3:22" s="73" customFormat="1">
      <c r="C193" s="422"/>
      <c r="D193" s="422"/>
      <c r="E193" s="422"/>
      <c r="F193" s="422"/>
      <c r="G193" s="422"/>
      <c r="H193" s="422"/>
      <c r="I193" s="422"/>
      <c r="J193" s="422"/>
      <c r="K193" s="422"/>
      <c r="L193" s="422"/>
      <c r="M193" s="422"/>
      <c r="N193" s="422"/>
      <c r="O193" s="422"/>
      <c r="P193" s="422"/>
      <c r="Q193" s="422"/>
      <c r="R193" s="422"/>
      <c r="S193" s="422"/>
      <c r="T193" s="422"/>
      <c r="U193" s="422"/>
      <c r="V193" s="422"/>
    </row>
    <row r="194" spans="3:22" s="73" customFormat="1">
      <c r="C194" s="422"/>
      <c r="D194" s="422"/>
      <c r="E194" s="422"/>
      <c r="F194" s="422"/>
      <c r="G194" s="422"/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</row>
    <row r="195" spans="3:22" s="73" customFormat="1">
      <c r="C195" s="422"/>
      <c r="D195" s="422"/>
      <c r="E195" s="422"/>
      <c r="F195" s="422"/>
      <c r="G195" s="422"/>
      <c r="H195" s="422"/>
      <c r="I195" s="422"/>
      <c r="J195" s="422"/>
      <c r="K195" s="422"/>
      <c r="L195" s="422"/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</row>
    <row r="196" spans="3:22" s="73" customFormat="1">
      <c r="C196" s="422"/>
      <c r="D196" s="422"/>
      <c r="E196" s="422"/>
      <c r="F196" s="422"/>
      <c r="G196" s="422"/>
      <c r="H196" s="422"/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</row>
    <row r="197" spans="3:22" s="73" customFormat="1"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</row>
    <row r="198" spans="3:22" s="73" customFormat="1"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</row>
    <row r="199" spans="3:22" s="73" customFormat="1">
      <c r="C199" s="422"/>
      <c r="D199" s="422"/>
      <c r="E199" s="422"/>
      <c r="F199" s="422"/>
      <c r="G199" s="422"/>
      <c r="H199" s="422"/>
      <c r="I199" s="422"/>
      <c r="J199" s="422"/>
      <c r="K199" s="422"/>
      <c r="L199" s="422"/>
      <c r="M199" s="422"/>
      <c r="N199" s="422"/>
      <c r="O199" s="422"/>
      <c r="P199" s="422"/>
      <c r="Q199" s="422"/>
      <c r="R199" s="422"/>
      <c r="S199" s="422"/>
      <c r="T199" s="422"/>
      <c r="U199" s="422"/>
      <c r="V199" s="422"/>
    </row>
    <row r="200" spans="3:22" s="73" customFormat="1">
      <c r="C200" s="422"/>
      <c r="D200" s="422"/>
      <c r="E200" s="422"/>
      <c r="F200" s="422"/>
      <c r="G200" s="422"/>
      <c r="H200" s="422"/>
      <c r="I200" s="422"/>
      <c r="J200" s="422"/>
      <c r="K200" s="422"/>
      <c r="L200" s="422"/>
      <c r="M200" s="422"/>
      <c r="N200" s="422"/>
      <c r="O200" s="422"/>
      <c r="P200" s="422"/>
      <c r="Q200" s="422"/>
      <c r="R200" s="422"/>
      <c r="S200" s="422"/>
      <c r="T200" s="422"/>
      <c r="U200" s="422"/>
      <c r="V200" s="422"/>
    </row>
    <row r="201" spans="3:22" s="73" customFormat="1">
      <c r="C201" s="422"/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2"/>
      <c r="R201" s="422"/>
      <c r="S201" s="422"/>
      <c r="T201" s="422"/>
      <c r="U201" s="422"/>
      <c r="V201" s="422"/>
    </row>
    <row r="202" spans="3:22" s="73" customFormat="1">
      <c r="C202" s="422"/>
      <c r="D202" s="422"/>
      <c r="E202" s="422"/>
      <c r="F202" s="422"/>
      <c r="G202" s="422"/>
      <c r="H202" s="422"/>
      <c r="I202" s="422"/>
      <c r="J202" s="422"/>
      <c r="K202" s="422"/>
      <c r="L202" s="422"/>
      <c r="M202" s="422"/>
      <c r="N202" s="422"/>
      <c r="O202" s="422"/>
      <c r="P202" s="422"/>
      <c r="Q202" s="422"/>
      <c r="R202" s="422"/>
      <c r="S202" s="422"/>
      <c r="T202" s="422"/>
      <c r="U202" s="422"/>
      <c r="V202" s="422"/>
    </row>
    <row r="203" spans="3:22" s="73" customFormat="1">
      <c r="C203" s="422"/>
      <c r="D203" s="422"/>
      <c r="E203" s="422"/>
      <c r="F203" s="422"/>
      <c r="G203" s="422"/>
      <c r="H203" s="422"/>
      <c r="I203" s="422"/>
      <c r="J203" s="422"/>
      <c r="K203" s="422"/>
      <c r="L203" s="422"/>
      <c r="M203" s="422"/>
      <c r="N203" s="422"/>
      <c r="O203" s="422"/>
      <c r="P203" s="422"/>
      <c r="Q203" s="422"/>
      <c r="R203" s="422"/>
      <c r="S203" s="422"/>
      <c r="T203" s="422"/>
      <c r="U203" s="422"/>
      <c r="V203" s="422"/>
    </row>
    <row r="204" spans="3:22" s="73" customFormat="1">
      <c r="C204" s="422"/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</row>
    <row r="205" spans="3:22" s="73" customFormat="1">
      <c r="C205" s="422"/>
      <c r="D205" s="422"/>
      <c r="E205" s="422"/>
      <c r="F205" s="422"/>
      <c r="G205" s="422"/>
      <c r="H205" s="422"/>
      <c r="I205" s="422"/>
      <c r="J205" s="422"/>
      <c r="K205" s="422"/>
      <c r="L205" s="422"/>
      <c r="M205" s="422"/>
      <c r="N205" s="422"/>
      <c r="O205" s="422"/>
      <c r="P205" s="422"/>
      <c r="Q205" s="422"/>
      <c r="R205" s="422"/>
      <c r="S205" s="422"/>
      <c r="T205" s="422"/>
      <c r="U205" s="422"/>
      <c r="V205" s="422"/>
    </row>
    <row r="206" spans="3:22" s="73" customFormat="1">
      <c r="C206" s="422"/>
      <c r="D206" s="422"/>
      <c r="E206" s="422"/>
      <c r="F206" s="422"/>
      <c r="G206" s="422"/>
      <c r="H206" s="422"/>
      <c r="I206" s="422"/>
      <c r="J206" s="422"/>
      <c r="K206" s="422"/>
      <c r="L206" s="422"/>
      <c r="M206" s="422"/>
      <c r="N206" s="422"/>
      <c r="O206" s="422"/>
      <c r="P206" s="422"/>
      <c r="Q206" s="422"/>
      <c r="R206" s="422"/>
      <c r="S206" s="422"/>
      <c r="T206" s="422"/>
      <c r="U206" s="422"/>
      <c r="V206" s="422"/>
    </row>
    <row r="207" spans="3:22" s="73" customFormat="1">
      <c r="C207" s="422"/>
      <c r="D207" s="422"/>
      <c r="E207" s="422"/>
      <c r="F207" s="422"/>
      <c r="G207" s="422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</row>
    <row r="208" spans="3:22" s="73" customFormat="1">
      <c r="C208" s="422"/>
      <c r="D208" s="422"/>
      <c r="E208" s="422"/>
      <c r="F208" s="422"/>
      <c r="G208" s="422"/>
      <c r="H208" s="422"/>
      <c r="I208" s="422"/>
      <c r="J208" s="422"/>
      <c r="K208" s="422"/>
      <c r="L208" s="422"/>
      <c r="M208" s="422"/>
      <c r="N208" s="422"/>
      <c r="O208" s="422"/>
      <c r="P208" s="422"/>
      <c r="Q208" s="422"/>
      <c r="R208" s="422"/>
      <c r="S208" s="422"/>
      <c r="T208" s="422"/>
      <c r="U208" s="422"/>
      <c r="V208" s="422"/>
    </row>
    <row r="209" spans="3:22" s="73" customFormat="1">
      <c r="C209" s="422"/>
      <c r="D209" s="422"/>
      <c r="E209" s="422"/>
      <c r="F209" s="422"/>
      <c r="G209" s="422"/>
      <c r="H209" s="422"/>
      <c r="I209" s="422"/>
      <c r="J209" s="422"/>
      <c r="K209" s="422"/>
      <c r="L209" s="422"/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</row>
    <row r="210" spans="3:22" s="73" customFormat="1">
      <c r="C210" s="422"/>
      <c r="D210" s="422"/>
      <c r="E210" s="422"/>
      <c r="F210" s="422"/>
      <c r="G210" s="422"/>
      <c r="H210" s="422"/>
      <c r="I210" s="422"/>
      <c r="J210" s="422"/>
      <c r="K210" s="422"/>
      <c r="L210" s="422"/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</row>
    <row r="211" spans="3:22" s="73" customFormat="1">
      <c r="C211" s="422"/>
      <c r="D211" s="422"/>
      <c r="E211" s="422"/>
      <c r="F211" s="422"/>
      <c r="G211" s="422"/>
      <c r="H211" s="422"/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</row>
    <row r="212" spans="3:22" s="73" customFormat="1">
      <c r="C212" s="422"/>
      <c r="D212" s="422"/>
      <c r="E212" s="422"/>
      <c r="F212" s="422"/>
      <c r="G212" s="422"/>
      <c r="H212" s="422"/>
      <c r="I212" s="422"/>
      <c r="J212" s="422"/>
      <c r="K212" s="422"/>
      <c r="L212" s="422"/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</row>
    <row r="213" spans="3:22" s="73" customFormat="1">
      <c r="C213" s="422"/>
      <c r="D213" s="422"/>
      <c r="E213" s="422"/>
      <c r="F213" s="422"/>
      <c r="G213" s="422"/>
      <c r="H213" s="422"/>
      <c r="I213" s="422"/>
      <c r="J213" s="422"/>
      <c r="K213" s="422"/>
      <c r="L213" s="422"/>
      <c r="M213" s="422"/>
      <c r="N213" s="422"/>
      <c r="O213" s="422"/>
      <c r="P213" s="422"/>
      <c r="Q213" s="422"/>
      <c r="R213" s="422"/>
      <c r="S213" s="422"/>
      <c r="T213" s="422"/>
      <c r="U213" s="422"/>
      <c r="V213" s="422"/>
    </row>
    <row r="214" spans="3:22" s="73" customFormat="1">
      <c r="C214" s="422"/>
      <c r="D214" s="422"/>
      <c r="E214" s="422"/>
      <c r="F214" s="422"/>
      <c r="G214" s="422"/>
      <c r="H214" s="422"/>
      <c r="I214" s="422"/>
      <c r="J214" s="422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</row>
    <row r="215" spans="3:22" s="73" customFormat="1">
      <c r="C215" s="422"/>
      <c r="D215" s="422"/>
      <c r="E215" s="422"/>
      <c r="F215" s="422"/>
      <c r="G215" s="422"/>
      <c r="H215" s="422"/>
      <c r="I215" s="422"/>
      <c r="J215" s="422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</row>
    <row r="216" spans="3:22" s="73" customFormat="1">
      <c r="C216" s="422"/>
      <c r="D216" s="422"/>
      <c r="E216" s="422"/>
      <c r="F216" s="422"/>
      <c r="G216" s="422"/>
      <c r="H216" s="422"/>
      <c r="I216" s="422"/>
      <c r="J216" s="422"/>
      <c r="K216" s="422"/>
      <c r="L216" s="422"/>
      <c r="M216" s="422"/>
      <c r="N216" s="422"/>
      <c r="O216" s="422"/>
      <c r="P216" s="422"/>
      <c r="Q216" s="422"/>
      <c r="R216" s="422"/>
      <c r="S216" s="422"/>
      <c r="T216" s="422"/>
      <c r="U216" s="422"/>
      <c r="V216" s="422"/>
    </row>
    <row r="217" spans="3:22" s="73" customFormat="1"/>
    <row r="218" spans="3:22" s="73" customFormat="1"/>
    <row r="219" spans="3:22" s="73" customFormat="1"/>
    <row r="220" spans="3:22" s="73" customFormat="1"/>
    <row r="221" spans="3:22" s="73" customFormat="1"/>
    <row r="222" spans="3:22" s="73" customFormat="1"/>
    <row r="223" spans="3:22" s="73" customFormat="1"/>
    <row r="224" spans="3:22" s="73" customFormat="1"/>
    <row r="225" s="73" customFormat="1"/>
    <row r="226" s="73" customFormat="1"/>
    <row r="227" s="73" customFormat="1"/>
    <row r="228" s="73" customFormat="1"/>
    <row r="229" s="73" customFormat="1"/>
    <row r="230" s="73" customFormat="1"/>
    <row r="231" s="73" customFormat="1"/>
    <row r="232" s="73" customFormat="1"/>
    <row r="233" s="73" customFormat="1"/>
    <row r="234" s="73" customFormat="1"/>
    <row r="235" s="73" customFormat="1"/>
    <row r="236" s="73" customFormat="1"/>
    <row r="237" s="73" customFormat="1"/>
    <row r="238" s="73" customFormat="1"/>
    <row r="239" s="73" customFormat="1"/>
    <row r="240" s="73" customFormat="1"/>
    <row r="241" s="73" customFormat="1"/>
    <row r="242" s="73" customFormat="1"/>
    <row r="243" s="73" customFormat="1"/>
    <row r="244" s="73" customFormat="1"/>
    <row r="245" s="73" customFormat="1"/>
    <row r="246" s="73" customFormat="1"/>
    <row r="247" s="73" customFormat="1"/>
    <row r="248" s="73" customFormat="1"/>
    <row r="249" s="73" customFormat="1"/>
    <row r="250" s="73" customFormat="1"/>
    <row r="251" s="73" customFormat="1"/>
    <row r="252" s="73" customFormat="1"/>
    <row r="253" s="73" customFormat="1"/>
    <row r="254" s="73" customFormat="1"/>
    <row r="255" s="73" customFormat="1"/>
    <row r="256" s="73" customFormat="1"/>
    <row r="257" s="73" customFormat="1"/>
    <row r="258" s="73" customFormat="1"/>
    <row r="259" s="73" customFormat="1"/>
    <row r="260" s="73" customFormat="1"/>
    <row r="261" s="73" customFormat="1"/>
    <row r="262" s="73" customFormat="1"/>
    <row r="263" s="73" customFormat="1"/>
    <row r="264" s="73" customFormat="1"/>
    <row r="265" s="73" customFormat="1"/>
    <row r="266" s="73" customFormat="1"/>
    <row r="267" s="73" customFormat="1"/>
    <row r="268" s="73" customFormat="1"/>
    <row r="269" s="73" customFormat="1"/>
    <row r="270" s="73" customFormat="1"/>
    <row r="271" s="73" customFormat="1"/>
    <row r="272" s="73" customFormat="1"/>
    <row r="273" s="73" customFormat="1"/>
    <row r="274" s="73" customFormat="1"/>
    <row r="275" s="73" customFormat="1"/>
    <row r="276" s="73" customFormat="1"/>
    <row r="277" s="73" customFormat="1"/>
    <row r="278" s="73" customFormat="1"/>
    <row r="279" s="73" customFormat="1"/>
    <row r="280" s="73" customFormat="1"/>
    <row r="281" s="73" customFormat="1"/>
    <row r="282" s="73" customFormat="1"/>
    <row r="283" s="73" customFormat="1"/>
    <row r="284" s="73" customFormat="1"/>
    <row r="285" s="73" customFormat="1"/>
    <row r="286" s="73" customFormat="1"/>
    <row r="287" s="73" customFormat="1"/>
    <row r="288" s="73" customFormat="1"/>
    <row r="289" s="73" customFormat="1"/>
    <row r="290" s="73" customFormat="1"/>
    <row r="291" s="73" customFormat="1"/>
    <row r="292" s="73" customFormat="1"/>
    <row r="293" s="73" customFormat="1"/>
    <row r="294" s="73" customFormat="1"/>
    <row r="295" s="73" customFormat="1"/>
    <row r="296" s="73" customFormat="1"/>
    <row r="297" s="73" customFormat="1"/>
    <row r="298" s="73" customFormat="1"/>
    <row r="299" s="73" customFormat="1"/>
    <row r="300" s="73" customFormat="1"/>
    <row r="301" s="73" customFormat="1"/>
    <row r="302" s="73" customFormat="1"/>
    <row r="303" s="73" customFormat="1"/>
    <row r="304" s="73" customFormat="1"/>
    <row r="305" s="73" customFormat="1"/>
    <row r="306" s="73" customFormat="1"/>
    <row r="307" s="73" customFormat="1"/>
    <row r="308" s="73" customFormat="1"/>
    <row r="309" s="73" customFormat="1"/>
    <row r="310" s="73" customFormat="1"/>
    <row r="311" s="73" customFormat="1"/>
    <row r="312" s="73" customFormat="1"/>
    <row r="313" s="73" customFormat="1"/>
    <row r="314" s="73" customFormat="1"/>
    <row r="315" s="73" customFormat="1"/>
    <row r="316" s="73" customFormat="1"/>
    <row r="317" s="73" customFormat="1"/>
    <row r="318" s="73" customFormat="1"/>
    <row r="319" s="73" customFormat="1"/>
    <row r="320" s="73" customFormat="1"/>
    <row r="321" s="73" customFormat="1"/>
    <row r="322" s="73" customFormat="1"/>
    <row r="323" s="73" customFormat="1"/>
    <row r="324" s="73" customFormat="1"/>
    <row r="325" s="73" customFormat="1"/>
    <row r="326" s="73" customFormat="1"/>
    <row r="327" s="73" customFormat="1"/>
    <row r="328" s="73" customFormat="1"/>
    <row r="329" s="73" customFormat="1"/>
    <row r="330" s="73" customFormat="1"/>
    <row r="331" s="73" customFormat="1"/>
    <row r="332" s="73" customFormat="1"/>
  </sheetData>
  <sheetProtection sheet="1" objects="1" scenarios="1"/>
  <mergeCells count="5">
    <mergeCell ref="E2:F3"/>
    <mergeCell ref="E6:L6"/>
    <mergeCell ref="G2:I3"/>
    <mergeCell ref="J2:J3"/>
    <mergeCell ref="K2:O3"/>
  </mergeCells>
  <phoneticPr fontId="2" type="noConversion"/>
  <printOptions horizontalCentered="1" verticalCentered="1"/>
  <pageMargins left="0" right="0" top="0" bottom="0" header="0" footer="0"/>
  <pageSetup paperSize="9" scale="52" orientation="landscape" horizontalDpi="4294967292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 enableFormatConditionsCalculation="0">
    <tabColor indexed="21"/>
    <pageSetUpPr fitToPage="1"/>
  </sheetPr>
  <dimension ref="A1:BN199"/>
  <sheetViews>
    <sheetView showGridLines="0" showRowColHeaders="0" showZeros="0" showOutlineSymbols="0" zoomScale="75" zoomScaleNormal="75" workbookViewId="0">
      <pane xSplit="7" ySplit="8" topLeftCell="H9" activePane="bottomRight" state="frozen"/>
      <selection pane="topRight" activeCell="F1" sqref="F1"/>
      <selection pane="bottomLeft" activeCell="A6" sqref="A6"/>
      <selection pane="bottomRight" activeCell="A9" sqref="A9:A130"/>
    </sheetView>
  </sheetViews>
  <sheetFormatPr baseColWidth="10" defaultRowHeight="12.75"/>
  <cols>
    <col min="1" max="1" width="4.7109375" hidden="1" customWidth="1"/>
    <col min="2" max="2" width="2.7109375" customWidth="1"/>
    <col min="3" max="3" width="1.7109375" customWidth="1"/>
    <col min="4" max="4" width="0.85546875" customWidth="1"/>
    <col min="5" max="5" width="33.140625" customWidth="1"/>
    <col min="6" max="6" width="15.7109375" customWidth="1"/>
    <col min="7" max="7" width="9.28515625" customWidth="1"/>
    <col min="8" max="11" width="14.7109375" customWidth="1"/>
    <col min="12" max="12" width="16.7109375" customWidth="1"/>
    <col min="13" max="13" width="15.140625" customWidth="1"/>
    <col min="14" max="14" width="15.42578125" customWidth="1"/>
    <col min="15" max="19" width="14.7109375" customWidth="1"/>
    <col min="20" max="20" width="7.140625" customWidth="1"/>
    <col min="21" max="21" width="1.7109375" customWidth="1"/>
    <col min="22" max="66" width="11.42578125" style="73"/>
  </cols>
  <sheetData>
    <row r="1" spans="1:48">
      <c r="A1" s="6"/>
      <c r="B1" s="749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2"/>
      <c r="U1" s="222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91"/>
    </row>
    <row r="2" spans="1:48" ht="16.5" customHeight="1">
      <c r="A2" s="6"/>
      <c r="B2" s="749"/>
      <c r="C2" s="213"/>
      <c r="D2" s="214"/>
      <c r="E2" s="1111" t="str">
        <f>INI!$G$11</f>
        <v>MiEMPRESA</v>
      </c>
      <c r="F2" s="1111"/>
      <c r="G2" s="1104" t="s">
        <v>18</v>
      </c>
      <c r="H2" s="1104"/>
      <c r="I2" s="1104"/>
      <c r="J2" s="963">
        <f>SB!$C$73</f>
        <v>2025</v>
      </c>
      <c r="K2" s="1106" t="s">
        <v>431</v>
      </c>
      <c r="L2" s="1106"/>
      <c r="M2" s="1106"/>
      <c r="N2" s="1106"/>
      <c r="O2" s="1107"/>
      <c r="P2" s="532"/>
      <c r="Q2" s="266"/>
      <c r="R2" s="533"/>
      <c r="S2" s="534"/>
      <c r="T2" s="266"/>
      <c r="U2" s="270"/>
      <c r="V2" s="18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91"/>
    </row>
    <row r="3" spans="1:48" ht="16.5" customHeight="1">
      <c r="A3" s="6"/>
      <c r="B3" s="749"/>
      <c r="C3" s="217"/>
      <c r="D3" s="218"/>
      <c r="E3" s="1112"/>
      <c r="F3" s="1112"/>
      <c r="G3" s="1105"/>
      <c r="H3" s="1105"/>
      <c r="I3" s="1105"/>
      <c r="J3" s="982"/>
      <c r="K3" s="1108"/>
      <c r="L3" s="1108"/>
      <c r="M3" s="1108"/>
      <c r="N3" s="1108"/>
      <c r="O3" s="1109"/>
      <c r="P3" s="475"/>
      <c r="Q3" s="222"/>
      <c r="R3" s="476"/>
      <c r="S3" s="477"/>
      <c r="T3" s="222"/>
      <c r="U3" s="223"/>
      <c r="V3" s="18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91"/>
    </row>
    <row r="4" spans="1:48" ht="5.0999999999999996" customHeight="1">
      <c r="A4" s="6"/>
      <c r="B4" s="749"/>
      <c r="C4" s="27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2"/>
      <c r="U4" s="223"/>
      <c r="V4" s="18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91"/>
    </row>
    <row r="5" spans="1:48" ht="15" customHeight="1">
      <c r="A5" s="6"/>
      <c r="B5" s="749"/>
      <c r="C5" s="149"/>
      <c r="D5" s="145"/>
      <c r="E5" s="880"/>
      <c r="F5" s="146"/>
      <c r="G5" s="146"/>
      <c r="H5" s="149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88"/>
      <c r="U5" s="223"/>
      <c r="V5" s="18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91"/>
    </row>
    <row r="6" spans="1:48" ht="15" customHeight="1">
      <c r="A6" s="6"/>
      <c r="B6" s="749"/>
      <c r="C6" s="149"/>
      <c r="D6" s="149"/>
      <c r="E6" s="1110"/>
      <c r="F6" s="1110"/>
      <c r="G6" s="148"/>
      <c r="H6" s="149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88"/>
      <c r="U6" s="223"/>
      <c r="V6" s="18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91"/>
    </row>
    <row r="7" spans="1:48" ht="5.0999999999999996" customHeight="1">
      <c r="A7" s="6"/>
      <c r="B7" s="749"/>
      <c r="C7" s="149"/>
      <c r="D7" s="149"/>
      <c r="E7" s="881"/>
      <c r="F7" s="148"/>
      <c r="G7" s="148"/>
      <c r="H7" s="149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88"/>
      <c r="U7" s="223"/>
      <c r="V7" s="18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91"/>
    </row>
    <row r="8" spans="1:48" ht="5.0999999999999996" customHeight="1">
      <c r="A8" s="6"/>
      <c r="B8" s="749"/>
      <c r="C8" s="149"/>
      <c r="D8" s="584"/>
      <c r="E8" s="583"/>
      <c r="F8" s="146"/>
      <c r="G8" s="146"/>
      <c r="H8" s="148"/>
      <c r="I8" s="148"/>
      <c r="J8" s="526"/>
      <c r="K8" s="526"/>
      <c r="L8" s="527"/>
      <c r="M8" s="527"/>
      <c r="N8" s="527"/>
      <c r="O8" s="528"/>
      <c r="P8" s="188"/>
      <c r="Q8" s="148"/>
      <c r="R8" s="148"/>
      <c r="S8" s="148"/>
      <c r="T8" s="188"/>
      <c r="U8" s="223"/>
      <c r="V8" s="18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91"/>
    </row>
    <row r="9" spans="1:48" ht="5.0999999999999996" customHeight="1">
      <c r="A9" s="6"/>
      <c r="B9" s="749"/>
      <c r="C9" s="149"/>
      <c r="D9" s="22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26"/>
      <c r="U9" s="223"/>
      <c r="V9" s="18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91"/>
    </row>
    <row r="10" spans="1:48" ht="21.95" customHeight="1">
      <c r="A10" s="6"/>
      <c r="B10" s="749"/>
      <c r="C10" s="149"/>
      <c r="D10" s="151"/>
      <c r="E10" s="478" t="s">
        <v>19</v>
      </c>
      <c r="F10" s="479" t="s">
        <v>11</v>
      </c>
      <c r="G10" s="479" t="s">
        <v>124</v>
      </c>
      <c r="H10" s="479" t="str">
        <f>SB!C72</f>
        <v>Enero</v>
      </c>
      <c r="I10" s="479" t="str">
        <f>SB!D72</f>
        <v>Febrero</v>
      </c>
      <c r="J10" s="479" t="str">
        <f>SB!E72</f>
        <v>Marzo</v>
      </c>
      <c r="K10" s="479" t="str">
        <f>SB!F72</f>
        <v>Abril</v>
      </c>
      <c r="L10" s="479" t="str">
        <f>SB!G72</f>
        <v>Mayo</v>
      </c>
      <c r="M10" s="479" t="str">
        <f>SB!H72</f>
        <v>Junio</v>
      </c>
      <c r="N10" s="479" t="str">
        <f>SB!I72</f>
        <v>Julio</v>
      </c>
      <c r="O10" s="479" t="str">
        <f>SB!J72</f>
        <v>Agosto</v>
      </c>
      <c r="P10" s="479" t="str">
        <f>SB!K72</f>
        <v>Septiembre</v>
      </c>
      <c r="Q10" s="479" t="str">
        <f>SB!L72</f>
        <v>Octubre</v>
      </c>
      <c r="R10" s="479" t="str">
        <f>SB!M72</f>
        <v>Noviembre</v>
      </c>
      <c r="S10" s="479" t="str">
        <f>SB!N72</f>
        <v>Diciembre</v>
      </c>
      <c r="T10" s="228"/>
      <c r="U10" s="223"/>
      <c r="V10" s="18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91"/>
    </row>
    <row r="11" spans="1:48" ht="5.25" customHeight="1">
      <c r="A11" s="6"/>
      <c r="B11" s="749"/>
      <c r="C11" s="149"/>
      <c r="D11" s="151"/>
      <c r="E11" s="480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228"/>
      <c r="U11" s="223"/>
      <c r="V11" s="18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91"/>
    </row>
    <row r="12" spans="1:48" ht="19.5" customHeight="1">
      <c r="A12" s="3"/>
      <c r="B12" s="98"/>
      <c r="C12" s="272"/>
      <c r="D12" s="229"/>
      <c r="E12" s="559" t="s">
        <v>170</v>
      </c>
      <c r="F12" s="560">
        <f>SUM(H12:S12)</f>
        <v>4376640</v>
      </c>
      <c r="G12" s="491"/>
      <c r="H12" s="560">
        <f>PPT!H14</f>
        <v>24250</v>
      </c>
      <c r="I12" s="560">
        <f>PPT!I14</f>
        <v>145500</v>
      </c>
      <c r="J12" s="560">
        <f>PPT!J14</f>
        <v>329800</v>
      </c>
      <c r="K12" s="560">
        <f>PPT!K14</f>
        <v>436500</v>
      </c>
      <c r="L12" s="560">
        <f>PPT!L14</f>
        <v>206610</v>
      </c>
      <c r="M12" s="560">
        <f>PPT!M14</f>
        <v>183330</v>
      </c>
      <c r="N12" s="560">
        <f>PPT!N14</f>
        <v>281300</v>
      </c>
      <c r="O12" s="560">
        <f>PPT!O14</f>
        <v>310400</v>
      </c>
      <c r="P12" s="560">
        <f>PPT!P14</f>
        <v>630500</v>
      </c>
      <c r="Q12" s="560">
        <f>PPT!Q14</f>
        <v>742050</v>
      </c>
      <c r="R12" s="560">
        <f>PPT!R14</f>
        <v>863300</v>
      </c>
      <c r="S12" s="560">
        <f>PPT!S14</f>
        <v>223100</v>
      </c>
      <c r="T12" s="228"/>
      <c r="U12" s="223"/>
      <c r="V12" s="18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91"/>
    </row>
    <row r="13" spans="1:48" ht="23.25" customHeight="1">
      <c r="A13" s="3"/>
      <c r="B13" s="98"/>
      <c r="C13" s="272"/>
      <c r="D13" s="229"/>
      <c r="E13" s="492"/>
      <c r="F13" s="561"/>
      <c r="G13" s="492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228"/>
      <c r="U13" s="223"/>
      <c r="V13" s="18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91"/>
    </row>
    <row r="14" spans="1:48" ht="20.100000000000001" customHeight="1" thickBot="1">
      <c r="A14" s="3"/>
      <c r="B14" s="98"/>
      <c r="C14" s="272"/>
      <c r="D14" s="229"/>
      <c r="E14" s="879" t="s">
        <v>216</v>
      </c>
      <c r="F14" s="562">
        <f>SUM(H14:S14)</f>
        <v>2485684.7999999998</v>
      </c>
      <c r="G14" s="505">
        <f>IF(F$12=0,0,(F14/$F$12))</f>
        <v>0.56794362798859399</v>
      </c>
      <c r="H14" s="562">
        <f t="shared" ref="H14:S14" si="0">SUM(H16:H20)</f>
        <v>30096</v>
      </c>
      <c r="I14" s="562">
        <f t="shared" si="0"/>
        <v>93146</v>
      </c>
      <c r="J14" s="562">
        <f t="shared" si="0"/>
        <v>188982</v>
      </c>
      <c r="K14" s="562">
        <f t="shared" si="0"/>
        <v>244466</v>
      </c>
      <c r="L14" s="562">
        <f t="shared" si="0"/>
        <v>124923.2</v>
      </c>
      <c r="M14" s="562">
        <f t="shared" si="0"/>
        <v>112817.60000000001</v>
      </c>
      <c r="N14" s="562">
        <f t="shared" si="0"/>
        <v>163762</v>
      </c>
      <c r="O14" s="562">
        <f t="shared" si="0"/>
        <v>178894</v>
      </c>
      <c r="P14" s="562">
        <f t="shared" si="0"/>
        <v>345346</v>
      </c>
      <c r="Q14" s="562">
        <f t="shared" si="0"/>
        <v>403352</v>
      </c>
      <c r="R14" s="562">
        <f t="shared" si="0"/>
        <v>466402</v>
      </c>
      <c r="S14" s="562">
        <f t="shared" si="0"/>
        <v>133498</v>
      </c>
      <c r="T14" s="228"/>
      <c r="U14" s="223"/>
      <c r="V14" s="18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91"/>
    </row>
    <row r="15" spans="1:48" ht="3" customHeight="1">
      <c r="A15" s="3"/>
      <c r="B15" s="98"/>
      <c r="C15" s="272"/>
      <c r="D15" s="151"/>
      <c r="E15" s="480"/>
      <c r="F15" s="563"/>
      <c r="G15" s="481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228"/>
      <c r="U15" s="223"/>
      <c r="V15" s="18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91"/>
    </row>
    <row r="16" spans="1:48" ht="20.100000000000001" customHeight="1">
      <c r="A16" s="3"/>
      <c r="B16" s="98"/>
      <c r="C16" s="272"/>
      <c r="D16" s="229"/>
      <c r="E16" s="494" t="s">
        <v>212</v>
      </c>
      <c r="F16" s="564">
        <f>SUM(H16:S16)</f>
        <v>2188320</v>
      </c>
      <c r="G16" s="565">
        <f>IF(F$12=0,0,(F16/$F$12))</f>
        <v>0.5</v>
      </c>
      <c r="H16" s="564">
        <f>PPT!H18</f>
        <v>12125</v>
      </c>
      <c r="I16" s="564">
        <f>PPT!I18</f>
        <v>72750</v>
      </c>
      <c r="J16" s="564">
        <f>PPT!J18</f>
        <v>164900</v>
      </c>
      <c r="K16" s="564">
        <f>PPT!K18</f>
        <v>218250</v>
      </c>
      <c r="L16" s="564">
        <f>PPT!L18</f>
        <v>103305</v>
      </c>
      <c r="M16" s="564">
        <f>PPT!M18</f>
        <v>91665</v>
      </c>
      <c r="N16" s="564">
        <f>PPT!N18</f>
        <v>140650</v>
      </c>
      <c r="O16" s="564">
        <f>PPT!O18</f>
        <v>155200</v>
      </c>
      <c r="P16" s="564">
        <f>PPT!P18</f>
        <v>315250</v>
      </c>
      <c r="Q16" s="564">
        <f>PPT!Q18</f>
        <v>371025</v>
      </c>
      <c r="R16" s="564">
        <f>PPT!R18</f>
        <v>431650</v>
      </c>
      <c r="S16" s="564">
        <f>PPT!S18</f>
        <v>111550</v>
      </c>
      <c r="T16" s="228"/>
      <c r="U16" s="223"/>
      <c r="V16" s="18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91"/>
    </row>
    <row r="17" spans="1:48" ht="3" customHeight="1">
      <c r="A17" s="3"/>
      <c r="B17" s="98"/>
      <c r="C17" s="272"/>
      <c r="D17" s="229"/>
      <c r="E17" s="492"/>
      <c r="F17" s="561"/>
      <c r="G17" s="492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228"/>
      <c r="U17" s="223"/>
      <c r="V17" s="18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91"/>
    </row>
    <row r="18" spans="1:48" ht="17.100000000000001" customHeight="1">
      <c r="A18" s="3"/>
      <c r="B18" s="98"/>
      <c r="C18" s="272"/>
      <c r="D18" s="229"/>
      <c r="E18" s="494" t="s">
        <v>213</v>
      </c>
      <c r="F18" s="564">
        <f>SUM(H18:S18)</f>
        <v>135964.79999999999</v>
      </c>
      <c r="G18" s="565">
        <f>IF(F$12=0,0,(F18/$F$12))</f>
        <v>3.1066023250712872E-2</v>
      </c>
      <c r="H18" s="564">
        <f>PPT!H23</f>
        <v>4521</v>
      </c>
      <c r="I18" s="564">
        <f>PPT!I23</f>
        <v>6946</v>
      </c>
      <c r="J18" s="564">
        <f>PPT!J23</f>
        <v>10632</v>
      </c>
      <c r="K18" s="564">
        <f>PPT!K23</f>
        <v>12766</v>
      </c>
      <c r="L18" s="564">
        <f>PPT!L23</f>
        <v>8168.2</v>
      </c>
      <c r="M18" s="564">
        <f>PPT!M23</f>
        <v>7702.6</v>
      </c>
      <c r="N18" s="564">
        <f>PPT!N23</f>
        <v>9662</v>
      </c>
      <c r="O18" s="564">
        <f>PPT!O23</f>
        <v>10244</v>
      </c>
      <c r="P18" s="564">
        <f>PPT!P23</f>
        <v>16646</v>
      </c>
      <c r="Q18" s="564">
        <f>PPT!Q23</f>
        <v>18877</v>
      </c>
      <c r="R18" s="564">
        <f>PPT!R23</f>
        <v>21302</v>
      </c>
      <c r="S18" s="564">
        <f>PPT!S23</f>
        <v>8498</v>
      </c>
      <c r="T18" s="228"/>
      <c r="U18" s="223"/>
      <c r="V18" s="18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91"/>
    </row>
    <row r="19" spans="1:48" ht="3" customHeight="1">
      <c r="A19" s="3"/>
      <c r="B19" s="98"/>
      <c r="C19" s="272"/>
      <c r="D19" s="229"/>
      <c r="E19" s="492"/>
      <c r="F19" s="561"/>
      <c r="G19" s="492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228"/>
      <c r="U19" s="223"/>
      <c r="V19" s="1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91"/>
    </row>
    <row r="20" spans="1:48" ht="15" customHeight="1">
      <c r="A20" s="3"/>
      <c r="B20" s="98"/>
      <c r="C20" s="272"/>
      <c r="D20" s="229"/>
      <c r="E20" s="494" t="s">
        <v>214</v>
      </c>
      <c r="F20" s="564">
        <f>SUM(H20:S20)</f>
        <v>161400</v>
      </c>
      <c r="G20" s="565">
        <f>IF(F$12=0,0,(F20/$F$12))</f>
        <v>3.6877604737881112E-2</v>
      </c>
      <c r="H20" s="564">
        <f>PPT!H29</f>
        <v>13450</v>
      </c>
      <c r="I20" s="564">
        <f>PPT!I29</f>
        <v>13450</v>
      </c>
      <c r="J20" s="564">
        <f>PPT!J29</f>
        <v>13450</v>
      </c>
      <c r="K20" s="564">
        <f>PPT!K29</f>
        <v>13450</v>
      </c>
      <c r="L20" s="564">
        <f>PPT!L29</f>
        <v>13450</v>
      </c>
      <c r="M20" s="564">
        <f>PPT!M29</f>
        <v>13450</v>
      </c>
      <c r="N20" s="564">
        <f>PPT!N29</f>
        <v>13450</v>
      </c>
      <c r="O20" s="564">
        <f>PPT!O29</f>
        <v>13450</v>
      </c>
      <c r="P20" s="564">
        <f>PPT!P29</f>
        <v>13450</v>
      </c>
      <c r="Q20" s="564">
        <f>PPT!Q29</f>
        <v>13450</v>
      </c>
      <c r="R20" s="564">
        <f>PPT!R29</f>
        <v>13450</v>
      </c>
      <c r="S20" s="564">
        <f>PPT!S29</f>
        <v>13450</v>
      </c>
      <c r="T20" s="228"/>
      <c r="U20" s="223"/>
      <c r="V20" s="18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91"/>
    </row>
    <row r="21" spans="1:48" ht="6" customHeight="1">
      <c r="A21" s="3"/>
      <c r="B21" s="98"/>
      <c r="C21" s="272"/>
      <c r="D21" s="229"/>
      <c r="E21" s="492"/>
      <c r="F21" s="561"/>
      <c r="G21" s="492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228"/>
      <c r="U21" s="223"/>
      <c r="V21" s="18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91"/>
    </row>
    <row r="22" spans="1:48" ht="15" customHeight="1">
      <c r="A22" s="3"/>
      <c r="B22" s="98"/>
      <c r="C22" s="272"/>
      <c r="D22" s="229"/>
      <c r="E22" s="566" t="s">
        <v>215</v>
      </c>
      <c r="F22" s="567">
        <f>SUM(H22:S22)</f>
        <v>1890955.2</v>
      </c>
      <c r="G22" s="568">
        <f>IF(F$12=0,0,(F22/$F$12))</f>
        <v>0.43205637201140601</v>
      </c>
      <c r="H22" s="567">
        <f t="shared" ref="H22:S22" si="1">+H12-H14</f>
        <v>-5846</v>
      </c>
      <c r="I22" s="567">
        <f t="shared" si="1"/>
        <v>52354</v>
      </c>
      <c r="J22" s="567">
        <f t="shared" si="1"/>
        <v>140818</v>
      </c>
      <c r="K22" s="567">
        <f t="shared" si="1"/>
        <v>192034</v>
      </c>
      <c r="L22" s="567">
        <f t="shared" si="1"/>
        <v>81686.8</v>
      </c>
      <c r="M22" s="567">
        <f t="shared" si="1"/>
        <v>70512.399999999994</v>
      </c>
      <c r="N22" s="567">
        <f t="shared" si="1"/>
        <v>117538</v>
      </c>
      <c r="O22" s="567">
        <f t="shared" si="1"/>
        <v>131506</v>
      </c>
      <c r="P22" s="567">
        <f t="shared" si="1"/>
        <v>285154</v>
      </c>
      <c r="Q22" s="567">
        <f t="shared" si="1"/>
        <v>338698</v>
      </c>
      <c r="R22" s="567">
        <f t="shared" si="1"/>
        <v>396898</v>
      </c>
      <c r="S22" s="567">
        <f t="shared" si="1"/>
        <v>89602</v>
      </c>
      <c r="T22" s="228"/>
      <c r="U22" s="223"/>
      <c r="V22" s="18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91"/>
    </row>
    <row r="23" spans="1:48" ht="15" customHeight="1">
      <c r="A23" s="3"/>
      <c r="B23" s="98"/>
      <c r="C23" s="272"/>
      <c r="D23" s="229"/>
      <c r="E23" s="492"/>
      <c r="F23" s="561"/>
      <c r="G23" s="492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228"/>
      <c r="U23" s="223"/>
      <c r="V23" s="18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91"/>
    </row>
    <row r="24" spans="1:48" ht="20.100000000000001" customHeight="1" thickBot="1">
      <c r="A24" s="3"/>
      <c r="B24" s="98"/>
      <c r="C24" s="272"/>
      <c r="D24" s="229"/>
      <c r="E24" s="879" t="s">
        <v>217</v>
      </c>
      <c r="F24" s="562">
        <f>SUM(H24:S24)</f>
        <v>565524</v>
      </c>
      <c r="G24" s="505">
        <f>IF(F$12=0,0,(F24/$F$12))</f>
        <v>0.12921419170870804</v>
      </c>
      <c r="H24" s="562">
        <f t="shared" ref="H24:S24" si="2">SUM(H26:H30)</f>
        <v>11590</v>
      </c>
      <c r="I24" s="562">
        <f t="shared" si="2"/>
        <v>24715</v>
      </c>
      <c r="J24" s="562">
        <f t="shared" si="2"/>
        <v>42445</v>
      </c>
      <c r="K24" s="562">
        <f t="shared" si="2"/>
        <v>54815</v>
      </c>
      <c r="L24" s="562">
        <f t="shared" si="2"/>
        <v>33826</v>
      </c>
      <c r="M24" s="562">
        <f t="shared" si="2"/>
        <v>33498</v>
      </c>
      <c r="N24" s="562">
        <f t="shared" si="2"/>
        <v>39795</v>
      </c>
      <c r="O24" s="562">
        <f t="shared" si="2"/>
        <v>40305</v>
      </c>
      <c r="P24" s="562">
        <f t="shared" si="2"/>
        <v>73215</v>
      </c>
      <c r="Q24" s="562">
        <f t="shared" si="2"/>
        <v>83370</v>
      </c>
      <c r="R24" s="562">
        <f t="shared" si="2"/>
        <v>95075</v>
      </c>
      <c r="S24" s="562">
        <f t="shared" si="2"/>
        <v>32875</v>
      </c>
      <c r="T24" s="228"/>
      <c r="U24" s="223"/>
      <c r="V24" s="18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91"/>
    </row>
    <row r="25" spans="1:48" ht="3" customHeight="1">
      <c r="A25" s="3"/>
      <c r="B25" s="98"/>
      <c r="C25" s="272"/>
      <c r="D25" s="229"/>
      <c r="E25" s="492"/>
      <c r="F25" s="561"/>
      <c r="G25" s="492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228"/>
      <c r="U25" s="223"/>
      <c r="V25" s="18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91"/>
    </row>
    <row r="26" spans="1:48" ht="15" customHeight="1">
      <c r="A26" s="3"/>
      <c r="B26" s="98"/>
      <c r="C26" s="272"/>
      <c r="D26" s="229"/>
      <c r="E26" s="494" t="s">
        <v>220</v>
      </c>
      <c r="F26" s="564">
        <f>SUM(H26:S26)</f>
        <v>286812</v>
      </c>
      <c r="G26" s="565">
        <f>IF(F$12=0,0,(F26/$F$12))</f>
        <v>6.5532463259486723E-2</v>
      </c>
      <c r="H26" s="564">
        <f>PPT!H30+PPT!H28</f>
        <v>6877.5</v>
      </c>
      <c r="I26" s="564">
        <f>PPT!I30+PPT!I28</f>
        <v>12940</v>
      </c>
      <c r="J26" s="564">
        <f>PPT!J30+PPT!J28</f>
        <v>22155</v>
      </c>
      <c r="K26" s="564">
        <f>PPT!K30+PPT!K28</f>
        <v>27490</v>
      </c>
      <c r="L26" s="564">
        <f>PPT!L30+PPT!L28</f>
        <v>15995.5</v>
      </c>
      <c r="M26" s="564">
        <f>PPT!M30+PPT!M28</f>
        <v>14831.5</v>
      </c>
      <c r="N26" s="564">
        <f>PPT!N30+PPT!N28</f>
        <v>19730</v>
      </c>
      <c r="O26" s="564">
        <f>PPT!O30+PPT!O28</f>
        <v>21185</v>
      </c>
      <c r="P26" s="564">
        <f>PPT!P30+PPT!P28</f>
        <v>37190</v>
      </c>
      <c r="Q26" s="564">
        <f>PPT!Q30+PPT!Q28</f>
        <v>42767.5</v>
      </c>
      <c r="R26" s="564">
        <f>PPT!R30+PPT!R28</f>
        <v>48830</v>
      </c>
      <c r="S26" s="564">
        <f>PPT!S30+PPT!S28</f>
        <v>16820</v>
      </c>
      <c r="T26" s="228"/>
      <c r="U26" s="223"/>
      <c r="V26" s="18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91"/>
    </row>
    <row r="27" spans="1:48" ht="3" customHeight="1">
      <c r="A27" s="3"/>
      <c r="B27" s="98"/>
      <c r="C27" s="272"/>
      <c r="D27" s="229"/>
      <c r="E27" s="492"/>
      <c r="F27" s="561"/>
      <c r="G27" s="492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228"/>
      <c r="U27" s="223"/>
      <c r="V27" s="18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91"/>
    </row>
    <row r="28" spans="1:48" ht="15" customHeight="1">
      <c r="A28" s="3"/>
      <c r="B28" s="98"/>
      <c r="C28" s="272"/>
      <c r="D28" s="229"/>
      <c r="E28" s="494" t="str">
        <f>GST!$F$73</f>
        <v>publicidad y promoción</v>
      </c>
      <c r="F28" s="564">
        <f>SUM(H28:S28)</f>
        <v>41880</v>
      </c>
      <c r="G28" s="565">
        <f>IF(F$12=0,0,(F28/$F$12))</f>
        <v>9.5689844264093011E-3</v>
      </c>
      <c r="H28" s="564">
        <f>PPT!H34</f>
        <v>2000</v>
      </c>
      <c r="I28" s="564">
        <f>PPT!I34</f>
        <v>3000</v>
      </c>
      <c r="J28" s="564">
        <f>PPT!J34</f>
        <v>2300</v>
      </c>
      <c r="K28" s="564">
        <f>PPT!K34</f>
        <v>4000</v>
      </c>
      <c r="L28" s="564">
        <f>PPT!L34</f>
        <v>6000</v>
      </c>
      <c r="M28" s="564">
        <f>PPT!M34</f>
        <v>8000</v>
      </c>
      <c r="N28" s="564">
        <f>PPT!N34</f>
        <v>4500</v>
      </c>
      <c r="O28" s="564">
        <f>PPT!O34</f>
        <v>2100</v>
      </c>
      <c r="P28" s="564">
        <f>PPT!P34</f>
        <v>3000</v>
      </c>
      <c r="Q28" s="564">
        <f>PPT!Q34</f>
        <v>2000</v>
      </c>
      <c r="R28" s="564">
        <f>PPT!R34</f>
        <v>1580</v>
      </c>
      <c r="S28" s="564">
        <f>PPT!S34</f>
        <v>3400</v>
      </c>
      <c r="T28" s="228"/>
      <c r="U28" s="223"/>
      <c r="V28" s="18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91"/>
    </row>
    <row r="29" spans="1:48" ht="3" customHeight="1">
      <c r="A29" s="3"/>
      <c r="B29" s="98"/>
      <c r="C29" s="272"/>
      <c r="D29" s="229"/>
      <c r="E29" s="492"/>
      <c r="F29" s="561"/>
      <c r="G29" s="492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228"/>
      <c r="U29" s="223"/>
      <c r="V29" s="18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91"/>
    </row>
    <row r="30" spans="1:48" ht="15" customHeight="1">
      <c r="A30" s="3"/>
      <c r="B30" s="98"/>
      <c r="C30" s="272"/>
      <c r="D30" s="229"/>
      <c r="E30" s="494" t="s">
        <v>219</v>
      </c>
      <c r="F30" s="564">
        <f>SUM(H30:S30)</f>
        <v>236832</v>
      </c>
      <c r="G30" s="565">
        <f>IF(F$12=0,0,(F30/$F$12))</f>
        <v>5.411274402281202E-2</v>
      </c>
      <c r="H30" s="564">
        <f>+PPT!H35+PPT!H36+PPT!H37</f>
        <v>2712.5</v>
      </c>
      <c r="I30" s="564">
        <f>+PPT!I35+PPT!I36+PPT!I37</f>
        <v>8775</v>
      </c>
      <c r="J30" s="564">
        <f>+PPT!J35+PPT!J36+PPT!J37</f>
        <v>17990</v>
      </c>
      <c r="K30" s="564">
        <f>+PPT!K35+PPT!K36+PPT!K37</f>
        <v>23325</v>
      </c>
      <c r="L30" s="564">
        <f>+PPT!L35+PPT!L36+PPT!L37</f>
        <v>11830.5</v>
      </c>
      <c r="M30" s="564">
        <f>+PPT!M35+PPT!M36+PPT!M37</f>
        <v>10666.5</v>
      </c>
      <c r="N30" s="564">
        <f>+PPT!N35+PPT!N36+PPT!N37</f>
        <v>15565</v>
      </c>
      <c r="O30" s="564">
        <f>+PPT!O35+PPT!O36+PPT!O37</f>
        <v>17020</v>
      </c>
      <c r="P30" s="564">
        <f>+PPT!P35+PPT!P36+PPT!P37</f>
        <v>33025</v>
      </c>
      <c r="Q30" s="564">
        <f>+PPT!Q35+PPT!Q36+PPT!Q37</f>
        <v>38602.5</v>
      </c>
      <c r="R30" s="564">
        <f>+PPT!R35+PPT!R36+PPT!R37</f>
        <v>44665</v>
      </c>
      <c r="S30" s="564">
        <f>+PPT!S35+PPT!S36+PPT!S37</f>
        <v>12655</v>
      </c>
      <c r="T30" s="228"/>
      <c r="U30" s="223"/>
      <c r="V30" s="18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91"/>
    </row>
    <row r="31" spans="1:48" ht="3" customHeight="1">
      <c r="A31" s="3"/>
      <c r="B31" s="98"/>
      <c r="C31" s="272"/>
      <c r="D31" s="229"/>
      <c r="E31" s="492"/>
      <c r="F31" s="561"/>
      <c r="G31" s="492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228"/>
      <c r="U31" s="223"/>
      <c r="V31" s="18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91"/>
    </row>
    <row r="32" spans="1:48" ht="15" customHeight="1">
      <c r="A32" s="3"/>
      <c r="B32" s="98"/>
      <c r="C32" s="272"/>
      <c r="D32" s="229"/>
      <c r="E32" s="492"/>
      <c r="F32" s="561"/>
      <c r="G32" s="492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228"/>
      <c r="U32" s="223"/>
      <c r="V32" s="18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91"/>
    </row>
    <row r="33" spans="1:48" ht="21.75" customHeight="1" thickBot="1">
      <c r="A33" s="3"/>
      <c r="B33" s="98"/>
      <c r="C33" s="272"/>
      <c r="D33" s="229"/>
      <c r="E33" s="879" t="s">
        <v>218</v>
      </c>
      <c r="F33" s="562">
        <f>SUM(H33:S33)</f>
        <v>210360</v>
      </c>
      <c r="G33" s="505">
        <f>IF(F$12=0,0,(F33/$F$12))</f>
        <v>4.8064268479929811E-2</v>
      </c>
      <c r="H33" s="562">
        <f>SUM(H35:H37)</f>
        <v>17530</v>
      </c>
      <c r="I33" s="562">
        <f t="shared" ref="I33:S33" si="3">SUM(I35:I37)</f>
        <v>17530</v>
      </c>
      <c r="J33" s="562">
        <f t="shared" si="3"/>
        <v>17530</v>
      </c>
      <c r="K33" s="562">
        <f t="shared" si="3"/>
        <v>17530</v>
      </c>
      <c r="L33" s="562">
        <f t="shared" si="3"/>
        <v>17530</v>
      </c>
      <c r="M33" s="562">
        <f t="shared" si="3"/>
        <v>17530</v>
      </c>
      <c r="N33" s="562">
        <f t="shared" si="3"/>
        <v>17530</v>
      </c>
      <c r="O33" s="562">
        <f t="shared" si="3"/>
        <v>17530</v>
      </c>
      <c r="P33" s="562">
        <f t="shared" si="3"/>
        <v>17530</v>
      </c>
      <c r="Q33" s="562">
        <f t="shared" si="3"/>
        <v>17530</v>
      </c>
      <c r="R33" s="562">
        <f t="shared" si="3"/>
        <v>17530</v>
      </c>
      <c r="S33" s="562">
        <f t="shared" si="3"/>
        <v>17530</v>
      </c>
      <c r="T33" s="228"/>
      <c r="U33" s="223"/>
      <c r="V33" s="18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91"/>
    </row>
    <row r="34" spans="1:48" ht="3" customHeight="1">
      <c r="A34" s="3"/>
      <c r="B34" s="98"/>
      <c r="C34" s="272"/>
      <c r="D34" s="229"/>
      <c r="E34" s="492"/>
      <c r="F34" s="561"/>
      <c r="G34" s="492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228"/>
      <c r="U34" s="223"/>
      <c r="V34" s="18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91"/>
    </row>
    <row r="35" spans="1:48" ht="15" customHeight="1">
      <c r="A35" s="3"/>
      <c r="B35" s="98"/>
      <c r="C35" s="272"/>
      <c r="D35" s="229"/>
      <c r="E35" s="494" t="s">
        <v>221</v>
      </c>
      <c r="F35" s="564">
        <f>SUM(H35:S35)</f>
        <v>185760</v>
      </c>
      <c r="G35" s="565">
        <f>IF(F$12=0,0,(F35/$F$12))</f>
        <v>4.2443518315420051E-2</v>
      </c>
      <c r="H35" s="564">
        <f>PPT!H31</f>
        <v>15480</v>
      </c>
      <c r="I35" s="564">
        <f>PPT!I31</f>
        <v>15480</v>
      </c>
      <c r="J35" s="564">
        <f>PPT!J31</f>
        <v>15480</v>
      </c>
      <c r="K35" s="564">
        <f>PPT!K31</f>
        <v>15480</v>
      </c>
      <c r="L35" s="564">
        <f>PPT!L31</f>
        <v>15480</v>
      </c>
      <c r="M35" s="564">
        <f>PPT!M31</f>
        <v>15480</v>
      </c>
      <c r="N35" s="564">
        <f>PPT!N31</f>
        <v>15480</v>
      </c>
      <c r="O35" s="564">
        <f>PPT!O31</f>
        <v>15480</v>
      </c>
      <c r="P35" s="564">
        <f>PPT!P31</f>
        <v>15480</v>
      </c>
      <c r="Q35" s="564">
        <f>PPT!Q31</f>
        <v>15480</v>
      </c>
      <c r="R35" s="564">
        <f>PPT!R31</f>
        <v>15480</v>
      </c>
      <c r="S35" s="564">
        <f>PPT!S31</f>
        <v>15480</v>
      </c>
      <c r="T35" s="569"/>
      <c r="U35" s="585"/>
      <c r="V35" s="520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91"/>
    </row>
    <row r="36" spans="1:48" ht="3" customHeight="1">
      <c r="A36" s="3"/>
      <c r="B36" s="98"/>
      <c r="C36" s="272"/>
      <c r="D36" s="229"/>
      <c r="E36" s="492"/>
      <c r="F36" s="561"/>
      <c r="G36" s="492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228"/>
      <c r="U36" s="223"/>
      <c r="V36" s="188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91"/>
    </row>
    <row r="37" spans="1:48" ht="15" customHeight="1">
      <c r="A37" s="3"/>
      <c r="B37" s="98"/>
      <c r="C37" s="272"/>
      <c r="D37" s="229"/>
      <c r="E37" s="494" t="s">
        <v>109</v>
      </c>
      <c r="F37" s="564">
        <f>SUM(H37:S37)</f>
        <v>24600</v>
      </c>
      <c r="G37" s="565">
        <f>IF(F$12=0,0,(F37/$F$12))</f>
        <v>5.6207501645097607E-3</v>
      </c>
      <c r="H37" s="564">
        <f>PPT!H39</f>
        <v>2050</v>
      </c>
      <c r="I37" s="564">
        <f>PPT!I39</f>
        <v>2050</v>
      </c>
      <c r="J37" s="564">
        <f>PPT!J39</f>
        <v>2050</v>
      </c>
      <c r="K37" s="564">
        <f>PPT!K39</f>
        <v>2050</v>
      </c>
      <c r="L37" s="564">
        <f>PPT!L39</f>
        <v>2050</v>
      </c>
      <c r="M37" s="564">
        <f>PPT!M39</f>
        <v>2050</v>
      </c>
      <c r="N37" s="564">
        <f>PPT!N39</f>
        <v>2050</v>
      </c>
      <c r="O37" s="564">
        <f>PPT!O39</f>
        <v>2050</v>
      </c>
      <c r="P37" s="564">
        <f>PPT!P39</f>
        <v>2050</v>
      </c>
      <c r="Q37" s="564">
        <f>PPT!Q39</f>
        <v>2050</v>
      </c>
      <c r="R37" s="564">
        <f>PPT!R39</f>
        <v>2050</v>
      </c>
      <c r="S37" s="564">
        <f>PPT!S39</f>
        <v>2050</v>
      </c>
      <c r="T37" s="569"/>
      <c r="U37" s="585"/>
      <c r="V37" s="520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91"/>
    </row>
    <row r="38" spans="1:48" ht="20.100000000000001" customHeight="1">
      <c r="A38" s="3"/>
      <c r="B38" s="98"/>
      <c r="C38" s="272"/>
      <c r="D38" s="229"/>
      <c r="E38" s="231"/>
      <c r="F38" s="231"/>
      <c r="G38" s="231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228"/>
      <c r="U38" s="223"/>
      <c r="V38" s="18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91"/>
    </row>
    <row r="39" spans="1:48" ht="20.100000000000001" customHeight="1" thickBot="1">
      <c r="A39" s="3"/>
      <c r="B39" s="98"/>
      <c r="C39" s="272"/>
      <c r="D39" s="229"/>
      <c r="E39" s="571" t="s">
        <v>186</v>
      </c>
      <c r="F39" s="572">
        <f>+F12-(F14+F24+F33)</f>
        <v>1115071.2000000002</v>
      </c>
      <c r="G39" s="573">
        <f>IF(F$12=0,0,(F39/$F$12))</f>
        <v>0.25477791182276821</v>
      </c>
      <c r="H39" s="572">
        <f t="shared" ref="H39:S39" si="4">+H12-(H14+H24+H33)</f>
        <v>-34966</v>
      </c>
      <c r="I39" s="572">
        <f t="shared" si="4"/>
        <v>10109</v>
      </c>
      <c r="J39" s="572">
        <f t="shared" si="4"/>
        <v>80843</v>
      </c>
      <c r="K39" s="572">
        <f t="shared" si="4"/>
        <v>119689</v>
      </c>
      <c r="L39" s="572">
        <f t="shared" si="4"/>
        <v>30330.799999999988</v>
      </c>
      <c r="M39" s="572">
        <f t="shared" si="4"/>
        <v>19484.399999999994</v>
      </c>
      <c r="N39" s="572">
        <f t="shared" si="4"/>
        <v>60213</v>
      </c>
      <c r="O39" s="572">
        <f t="shared" si="4"/>
        <v>73671</v>
      </c>
      <c r="P39" s="572">
        <f t="shared" si="4"/>
        <v>194409</v>
      </c>
      <c r="Q39" s="572">
        <f t="shared" si="4"/>
        <v>237798</v>
      </c>
      <c r="R39" s="572">
        <f t="shared" si="4"/>
        <v>284293</v>
      </c>
      <c r="S39" s="572">
        <f t="shared" si="4"/>
        <v>39197</v>
      </c>
      <c r="T39" s="574"/>
      <c r="U39" s="223"/>
      <c r="V39" s="18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91"/>
    </row>
    <row r="40" spans="1:48" ht="9.9499999999999993" customHeight="1">
      <c r="A40" s="3"/>
      <c r="B40" s="98"/>
      <c r="C40" s="272"/>
      <c r="D40" s="229"/>
      <c r="E40" s="231"/>
      <c r="F40" s="570"/>
      <c r="G40" s="231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4"/>
      <c r="U40" s="223"/>
      <c r="V40" s="18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91"/>
    </row>
    <row r="41" spans="1:48" ht="17.100000000000001" customHeight="1" thickBot="1">
      <c r="A41" s="3"/>
      <c r="B41" s="98"/>
      <c r="C41" s="272"/>
      <c r="D41" s="229"/>
      <c r="E41" s="575" t="s">
        <v>111</v>
      </c>
      <c r="F41" s="564">
        <f>SUM(H41:S41)</f>
        <v>2640</v>
      </c>
      <c r="G41" s="565">
        <f>IF(F$12=0,0,(F41/$F$12))</f>
        <v>6.0320245667909629E-4</v>
      </c>
      <c r="H41" s="564">
        <f>PPT!H57</f>
        <v>220</v>
      </c>
      <c r="I41" s="564">
        <f>PPT!I57</f>
        <v>220</v>
      </c>
      <c r="J41" s="564">
        <f>PPT!J57</f>
        <v>220</v>
      </c>
      <c r="K41" s="564">
        <f>PPT!K57</f>
        <v>220</v>
      </c>
      <c r="L41" s="564">
        <f>PPT!L57</f>
        <v>220</v>
      </c>
      <c r="M41" s="564">
        <f>PPT!M57</f>
        <v>220</v>
      </c>
      <c r="N41" s="564">
        <f>PPT!N57</f>
        <v>220</v>
      </c>
      <c r="O41" s="564">
        <f>PPT!O57</f>
        <v>220</v>
      </c>
      <c r="P41" s="564">
        <f>PPT!P57</f>
        <v>220</v>
      </c>
      <c r="Q41" s="564">
        <f>PPT!Q57</f>
        <v>220</v>
      </c>
      <c r="R41" s="564">
        <f>PPT!R57</f>
        <v>220</v>
      </c>
      <c r="S41" s="564">
        <f>PPT!S57</f>
        <v>220</v>
      </c>
      <c r="T41" s="574"/>
      <c r="U41" s="585"/>
      <c r="V41" s="520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91"/>
    </row>
    <row r="42" spans="1:48" ht="9.9499999999999993" customHeight="1">
      <c r="A42" s="3"/>
      <c r="B42" s="98"/>
      <c r="C42" s="272"/>
      <c r="D42" s="229"/>
      <c r="E42" s="231"/>
      <c r="F42" s="570"/>
      <c r="G42" s="231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4"/>
      <c r="U42" s="223"/>
      <c r="V42" s="18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91"/>
    </row>
    <row r="43" spans="1:48" ht="20.100000000000001" customHeight="1" thickBot="1">
      <c r="A43" s="3"/>
      <c r="B43" s="98"/>
      <c r="C43" s="272"/>
      <c r="D43" s="229"/>
      <c r="E43" s="571" t="s">
        <v>222</v>
      </c>
      <c r="F43" s="572">
        <f>+F39-F41</f>
        <v>1112431.2000000002</v>
      </c>
      <c r="G43" s="573">
        <f>IF(F$12=0,0,(F43/$F$12))</f>
        <v>0.2541747093660891</v>
      </c>
      <c r="H43" s="572">
        <f t="shared" ref="H43:S43" si="5">+H39-H41</f>
        <v>-35186</v>
      </c>
      <c r="I43" s="572">
        <f t="shared" si="5"/>
        <v>9889</v>
      </c>
      <c r="J43" s="572">
        <f t="shared" si="5"/>
        <v>80623</v>
      </c>
      <c r="K43" s="572">
        <f t="shared" si="5"/>
        <v>119469</v>
      </c>
      <c r="L43" s="572">
        <f t="shared" si="5"/>
        <v>30110.799999999988</v>
      </c>
      <c r="M43" s="572">
        <f t="shared" si="5"/>
        <v>19264.399999999994</v>
      </c>
      <c r="N43" s="572">
        <f t="shared" si="5"/>
        <v>59993</v>
      </c>
      <c r="O43" s="572">
        <f t="shared" si="5"/>
        <v>73451</v>
      </c>
      <c r="P43" s="572">
        <f t="shared" si="5"/>
        <v>194189</v>
      </c>
      <c r="Q43" s="572">
        <f t="shared" si="5"/>
        <v>237578</v>
      </c>
      <c r="R43" s="572">
        <f t="shared" si="5"/>
        <v>284073</v>
      </c>
      <c r="S43" s="572">
        <f t="shared" si="5"/>
        <v>38977</v>
      </c>
      <c r="T43" s="574"/>
      <c r="U43" s="223"/>
      <c r="V43" s="188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91"/>
    </row>
    <row r="44" spans="1:48" ht="9" customHeight="1">
      <c r="A44" s="3"/>
      <c r="B44" s="98"/>
      <c r="C44" s="272"/>
      <c r="D44" s="229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28"/>
      <c r="U44" s="223"/>
      <c r="V44" s="18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91"/>
    </row>
    <row r="45" spans="1:48" ht="9" customHeight="1">
      <c r="A45" s="3"/>
      <c r="B45" s="98"/>
      <c r="C45" s="272"/>
      <c r="D45" s="320"/>
      <c r="E45" s="321"/>
      <c r="F45" s="321"/>
      <c r="G45" s="321"/>
      <c r="H45" s="519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258"/>
      <c r="U45" s="223"/>
      <c r="V45" s="188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91"/>
    </row>
    <row r="46" spans="1:48" ht="5.0999999999999996" customHeight="1">
      <c r="A46" s="3"/>
      <c r="B46" s="98"/>
      <c r="C46" s="272"/>
      <c r="D46" s="148"/>
      <c r="E46" s="221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222"/>
      <c r="U46" s="223"/>
      <c r="V46" s="188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91"/>
    </row>
    <row r="47" spans="1:48">
      <c r="A47" s="3"/>
      <c r="B47" s="98"/>
      <c r="C47" s="272"/>
      <c r="D47" s="586"/>
      <c r="E47" s="591"/>
      <c r="F47" s="587"/>
      <c r="G47" s="587"/>
      <c r="H47" s="588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339"/>
      <c r="U47" s="223"/>
      <c r="V47" s="18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91"/>
    </row>
    <row r="48" spans="1:48">
      <c r="A48" s="3"/>
      <c r="B48" s="98"/>
      <c r="C48" s="272"/>
      <c r="D48" s="589"/>
      <c r="E48" s="582"/>
      <c r="F48" s="578"/>
      <c r="G48" s="578"/>
      <c r="H48" s="577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209"/>
      <c r="U48" s="223"/>
      <c r="V48" s="18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91"/>
    </row>
    <row r="49" spans="1:48" ht="12" customHeight="1">
      <c r="A49" s="3"/>
      <c r="B49" s="98"/>
      <c r="C49" s="272"/>
      <c r="D49" s="589"/>
      <c r="E49" s="582"/>
      <c r="F49" s="580"/>
      <c r="G49" s="578"/>
      <c r="H49" s="579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209"/>
      <c r="U49" s="223"/>
      <c r="V49" s="18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91"/>
    </row>
    <row r="50" spans="1:48">
      <c r="A50" s="3"/>
      <c r="B50" s="98"/>
      <c r="C50" s="272"/>
      <c r="D50" s="589"/>
      <c r="E50" s="582"/>
      <c r="F50" s="578"/>
      <c r="G50" s="578"/>
      <c r="H50" s="579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209"/>
      <c r="U50" s="223"/>
      <c r="V50" s="18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91"/>
    </row>
    <row r="51" spans="1:48">
      <c r="A51" s="3"/>
      <c r="B51" s="98"/>
      <c r="C51" s="272"/>
      <c r="D51" s="589"/>
      <c r="E51" s="582"/>
      <c r="F51" s="578"/>
      <c r="G51" s="578"/>
      <c r="H51" s="577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209"/>
      <c r="U51" s="223"/>
      <c r="V51" s="18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91"/>
    </row>
    <row r="52" spans="1:48">
      <c r="A52" s="3"/>
      <c r="B52" s="98"/>
      <c r="C52" s="272"/>
      <c r="D52" s="330"/>
      <c r="E52" s="582"/>
      <c r="F52" s="578"/>
      <c r="G52" s="578"/>
      <c r="H52" s="577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209"/>
      <c r="U52" s="223"/>
      <c r="V52" s="188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91"/>
    </row>
    <row r="53" spans="1:48">
      <c r="A53" s="3"/>
      <c r="B53" s="98"/>
      <c r="C53" s="272"/>
      <c r="D53" s="589"/>
      <c r="E53" s="582"/>
      <c r="F53" s="578"/>
      <c r="G53" s="578"/>
      <c r="H53" s="577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209"/>
      <c r="U53" s="223"/>
      <c r="V53" s="188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91"/>
    </row>
    <row r="54" spans="1:48" ht="3.75" customHeight="1">
      <c r="A54" s="3"/>
      <c r="B54" s="98"/>
      <c r="C54" s="272"/>
      <c r="D54" s="589"/>
      <c r="E54" s="582"/>
      <c r="F54" s="578"/>
      <c r="G54" s="578"/>
      <c r="H54" s="577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209"/>
      <c r="U54" s="223"/>
      <c r="V54" s="188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91"/>
    </row>
    <row r="55" spans="1:48">
      <c r="A55" s="3"/>
      <c r="B55" s="98"/>
      <c r="C55" s="272"/>
      <c r="D55" s="589"/>
      <c r="E55" s="582"/>
      <c r="F55" s="582"/>
      <c r="G55" s="582"/>
      <c r="H55" s="581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209"/>
      <c r="U55" s="223"/>
      <c r="V55" s="18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91"/>
    </row>
    <row r="56" spans="1:48">
      <c r="A56" s="3"/>
      <c r="B56" s="98"/>
      <c r="C56" s="272"/>
      <c r="D56" s="589"/>
      <c r="E56" s="582"/>
      <c r="F56" s="582"/>
      <c r="G56" s="582"/>
      <c r="H56" s="581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209"/>
      <c r="U56" s="223"/>
      <c r="V56" s="188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91"/>
    </row>
    <row r="57" spans="1:48">
      <c r="A57" s="3"/>
      <c r="B57" s="98"/>
      <c r="C57" s="272"/>
      <c r="D57" s="589"/>
      <c r="E57" s="200"/>
      <c r="F57" s="200"/>
      <c r="G57" s="200"/>
      <c r="H57" s="199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9"/>
      <c r="U57" s="223"/>
      <c r="V57" s="18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91"/>
    </row>
    <row r="58" spans="1:48">
      <c r="A58" s="3"/>
      <c r="B58" s="98"/>
      <c r="C58" s="272"/>
      <c r="D58" s="330"/>
      <c r="E58" s="200"/>
      <c r="F58" s="200"/>
      <c r="G58" s="200"/>
      <c r="H58" s="199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9"/>
      <c r="U58" s="223"/>
      <c r="V58" s="188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91"/>
    </row>
    <row r="59" spans="1:48">
      <c r="A59" s="3"/>
      <c r="B59" s="98"/>
      <c r="C59" s="272"/>
      <c r="D59" s="330"/>
      <c r="E59" s="200"/>
      <c r="F59" s="200"/>
      <c r="G59" s="200"/>
      <c r="H59" s="199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9"/>
      <c r="U59" s="223"/>
      <c r="V59" s="188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91"/>
    </row>
    <row r="60" spans="1:48">
      <c r="A60" s="3"/>
      <c r="B60" s="98"/>
      <c r="C60" s="272"/>
      <c r="D60" s="330"/>
      <c r="E60" s="200"/>
      <c r="F60" s="200"/>
      <c r="G60" s="200"/>
      <c r="H60" s="199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9"/>
      <c r="U60" s="223"/>
      <c r="V60" s="188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91"/>
    </row>
    <row r="61" spans="1:48">
      <c r="A61" s="3"/>
      <c r="B61" s="98"/>
      <c r="C61" s="272"/>
      <c r="D61" s="330"/>
      <c r="E61" s="200"/>
      <c r="F61" s="200"/>
      <c r="G61" s="200"/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9"/>
      <c r="U61" s="223"/>
      <c r="V61" s="188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91"/>
    </row>
    <row r="62" spans="1:48">
      <c r="A62" s="3"/>
      <c r="B62" s="98"/>
      <c r="C62" s="272"/>
      <c r="D62" s="330"/>
      <c r="E62" s="200"/>
      <c r="F62" s="200"/>
      <c r="G62" s="200"/>
      <c r="H62" s="199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9"/>
      <c r="U62" s="223"/>
      <c r="V62" s="188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91"/>
    </row>
    <row r="63" spans="1:48">
      <c r="A63" s="3"/>
      <c r="B63" s="98"/>
      <c r="C63" s="272"/>
      <c r="D63" s="330"/>
      <c r="E63" s="200"/>
      <c r="F63" s="200"/>
      <c r="G63" s="200"/>
      <c r="H63" s="199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9"/>
      <c r="U63" s="223"/>
      <c r="V63" s="188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91"/>
    </row>
    <row r="64" spans="1:48">
      <c r="A64" s="3"/>
      <c r="B64" s="98"/>
      <c r="C64" s="272"/>
      <c r="D64" s="330"/>
      <c r="E64" s="200"/>
      <c r="F64" s="200"/>
      <c r="G64" s="200"/>
      <c r="H64" s="199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9"/>
      <c r="U64" s="223"/>
      <c r="V64" s="18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91"/>
    </row>
    <row r="65" spans="1:48">
      <c r="A65" s="3"/>
      <c r="B65" s="98"/>
      <c r="C65" s="272"/>
      <c r="D65" s="330"/>
      <c r="E65" s="200"/>
      <c r="F65" s="200"/>
      <c r="G65" s="200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9"/>
      <c r="U65" s="223"/>
      <c r="V65" s="188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91"/>
    </row>
    <row r="66" spans="1:48">
      <c r="A66" s="3"/>
      <c r="B66" s="98"/>
      <c r="C66" s="272"/>
      <c r="D66" s="330"/>
      <c r="E66" s="200"/>
      <c r="F66" s="200"/>
      <c r="G66" s="200"/>
      <c r="H66" s="199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9"/>
      <c r="U66" s="223"/>
      <c r="V66" s="188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91"/>
    </row>
    <row r="67" spans="1:48">
      <c r="A67" s="3"/>
      <c r="B67" s="98"/>
      <c r="C67" s="272"/>
      <c r="D67" s="330"/>
      <c r="E67" s="200"/>
      <c r="F67" s="200"/>
      <c r="G67" s="200"/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9"/>
      <c r="U67" s="223"/>
      <c r="V67" s="188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91"/>
    </row>
    <row r="68" spans="1:48">
      <c r="A68" s="3"/>
      <c r="B68" s="98"/>
      <c r="C68" s="272"/>
      <c r="D68" s="330"/>
      <c r="E68" s="200"/>
      <c r="F68" s="200"/>
      <c r="G68" s="200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9"/>
      <c r="U68" s="223"/>
      <c r="V68" s="188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91"/>
    </row>
    <row r="69" spans="1:48">
      <c r="A69" s="3"/>
      <c r="B69" s="98"/>
      <c r="C69" s="272"/>
      <c r="D69" s="330"/>
      <c r="E69" s="200"/>
      <c r="F69" s="200"/>
      <c r="G69" s="200"/>
      <c r="H69" s="199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9"/>
      <c r="U69" s="223"/>
      <c r="V69" s="188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91"/>
    </row>
    <row r="70" spans="1:48">
      <c r="A70" s="3"/>
      <c r="B70" s="98"/>
      <c r="C70" s="272"/>
      <c r="D70" s="330"/>
      <c r="E70" s="200"/>
      <c r="F70" s="200"/>
      <c r="G70" s="200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9"/>
      <c r="U70" s="223"/>
      <c r="V70" s="188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91"/>
    </row>
    <row r="71" spans="1:48" ht="9" customHeight="1">
      <c r="A71" s="3"/>
      <c r="B71" s="98"/>
      <c r="C71" s="272"/>
      <c r="D71" s="330"/>
      <c r="E71" s="200"/>
      <c r="F71" s="200"/>
      <c r="G71" s="200"/>
      <c r="H71" s="199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9"/>
      <c r="U71" s="223"/>
      <c r="V71" s="188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91"/>
    </row>
    <row r="72" spans="1:48" ht="9" customHeight="1">
      <c r="A72" s="3"/>
      <c r="B72" s="98"/>
      <c r="C72" s="272"/>
      <c r="D72" s="331"/>
      <c r="E72" s="210"/>
      <c r="F72" s="210"/>
      <c r="G72" s="210"/>
      <c r="H72" s="59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1"/>
      <c r="U72" s="223"/>
      <c r="V72" s="188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91"/>
    </row>
    <row r="73" spans="1:48" ht="15" customHeight="1">
      <c r="A73" s="3"/>
      <c r="B73" s="98"/>
      <c r="C73" s="273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3"/>
      <c r="V73" s="188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91"/>
    </row>
    <row r="74" spans="1:48">
      <c r="A74" s="5"/>
      <c r="B74" s="9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91"/>
    </row>
    <row r="75" spans="1:48">
      <c r="A75" s="5"/>
      <c r="B75" s="9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91"/>
    </row>
    <row r="76" spans="1:48">
      <c r="A76" s="5"/>
      <c r="B76" s="9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91"/>
    </row>
    <row r="77" spans="1:48">
      <c r="A77" s="5"/>
      <c r="B77" s="9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91"/>
    </row>
    <row r="78" spans="1:48">
      <c r="A78" s="5"/>
      <c r="B78" s="9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91"/>
    </row>
    <row r="79" spans="1:48">
      <c r="A79" s="5"/>
      <c r="B79" s="9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91"/>
    </row>
    <row r="80" spans="1:48">
      <c r="A80" s="5"/>
      <c r="B80" s="9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91"/>
    </row>
    <row r="81" spans="1:48">
      <c r="A81" s="5"/>
      <c r="B81" s="9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91"/>
    </row>
    <row r="82" spans="1:48">
      <c r="A82" s="5"/>
      <c r="B82" s="9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91"/>
    </row>
    <row r="83" spans="1:48">
      <c r="A83" s="5"/>
      <c r="B83" s="9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91"/>
    </row>
    <row r="84" spans="1:48">
      <c r="A84" s="5"/>
      <c r="B84" s="9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91"/>
    </row>
    <row r="85" spans="1:48">
      <c r="A85" s="5"/>
      <c r="B85" s="9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91"/>
    </row>
    <row r="86" spans="1:48">
      <c r="A86" s="5"/>
      <c r="B86" s="9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91"/>
    </row>
    <row r="87" spans="1:48">
      <c r="A87" s="5"/>
      <c r="B87" s="9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91"/>
    </row>
    <row r="88" spans="1:48">
      <c r="A88" s="5"/>
      <c r="B88" s="9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91"/>
    </row>
    <row r="89" spans="1:48">
      <c r="A89" s="5"/>
      <c r="B89" s="9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91"/>
    </row>
    <row r="90" spans="1:48">
      <c r="A90" s="5"/>
      <c r="B90" s="9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91"/>
    </row>
    <row r="91" spans="1:48">
      <c r="A91" s="5"/>
      <c r="B91" s="9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91"/>
    </row>
    <row r="92" spans="1:48">
      <c r="A92" s="5"/>
      <c r="B92" s="9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91"/>
    </row>
    <row r="93" spans="1:48">
      <c r="A93" s="5"/>
      <c r="B93" s="9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91"/>
    </row>
    <row r="94" spans="1:48">
      <c r="A94" s="5"/>
      <c r="B94" s="9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91"/>
    </row>
    <row r="95" spans="1:48">
      <c r="A95" s="5"/>
      <c r="B95" s="9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91"/>
    </row>
    <row r="96" spans="1:48">
      <c r="A96" s="5"/>
      <c r="B96" s="9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91"/>
    </row>
    <row r="97" spans="1:48">
      <c r="A97" s="5"/>
      <c r="B97" s="9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91"/>
    </row>
    <row r="98" spans="1:48">
      <c r="A98" s="5"/>
      <c r="B98" s="9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91"/>
    </row>
    <row r="99" spans="1:48">
      <c r="A99" s="5"/>
      <c r="B99" s="9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91"/>
    </row>
    <row r="100" spans="1:48">
      <c r="A100" s="5"/>
      <c r="B100" s="9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91"/>
    </row>
    <row r="101" spans="1:48">
      <c r="A101" s="5"/>
      <c r="B101" s="9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91"/>
    </row>
    <row r="102" spans="1:48">
      <c r="A102" s="5"/>
      <c r="B102" s="9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91"/>
    </row>
    <row r="103" spans="1:48">
      <c r="A103" s="5"/>
      <c r="B103" s="9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91"/>
    </row>
    <row r="104" spans="1:48">
      <c r="A104" s="5"/>
      <c r="B104" s="9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91"/>
    </row>
    <row r="105" spans="1:48">
      <c r="A105" s="5"/>
      <c r="B105" s="9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91"/>
    </row>
    <row r="106" spans="1:48">
      <c r="A106" s="5"/>
      <c r="B106" s="9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91"/>
    </row>
    <row r="107" spans="1:48">
      <c r="A107" s="5"/>
      <c r="B107" s="9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91"/>
    </row>
    <row r="108" spans="1:48">
      <c r="A108" s="5"/>
      <c r="B108" s="9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91"/>
    </row>
    <row r="109" spans="1:48">
      <c r="A109" s="5"/>
      <c r="B109" s="9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91"/>
    </row>
    <row r="110" spans="1:48">
      <c r="A110" s="5"/>
      <c r="B110" s="9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91"/>
    </row>
    <row r="111" spans="1:48">
      <c r="A111" s="5"/>
      <c r="B111" s="9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91"/>
    </row>
    <row r="112" spans="1:48">
      <c r="A112" s="5"/>
      <c r="B112" s="9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91"/>
    </row>
    <row r="113" spans="1:48">
      <c r="A113" s="5"/>
      <c r="B113" s="9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91"/>
    </row>
    <row r="114" spans="1:48">
      <c r="A114" s="5"/>
      <c r="B114" s="9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91"/>
    </row>
    <row r="115" spans="1:48">
      <c r="A115" s="5"/>
      <c r="B115" s="9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91"/>
    </row>
    <row r="116" spans="1:48">
      <c r="A116" s="5"/>
      <c r="B116" s="9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91"/>
    </row>
    <row r="117" spans="1:48">
      <c r="A117" s="5"/>
      <c r="B117" s="9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91"/>
    </row>
    <row r="118" spans="1:48">
      <c r="A118" s="5"/>
      <c r="B118" s="9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91"/>
    </row>
    <row r="119" spans="1:48">
      <c r="A119" s="5"/>
      <c r="B119" s="9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91"/>
    </row>
    <row r="120" spans="1:48">
      <c r="A120" s="5"/>
      <c r="B120" s="9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91"/>
    </row>
    <row r="121" spans="1:48">
      <c r="A121" s="5"/>
      <c r="B121" s="9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91"/>
    </row>
    <row r="122" spans="1:48">
      <c r="A122" s="5"/>
      <c r="B122" s="9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91"/>
    </row>
    <row r="123" spans="1:48">
      <c r="A123" s="5"/>
      <c r="B123" s="9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91"/>
    </row>
    <row r="124" spans="1:48">
      <c r="A124" s="5"/>
      <c r="B124" s="9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91"/>
    </row>
    <row r="125" spans="1:48">
      <c r="A125" s="5"/>
      <c r="B125" s="9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91"/>
    </row>
    <row r="126" spans="1:48">
      <c r="A126" s="5"/>
      <c r="B126" s="9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91"/>
    </row>
    <row r="127" spans="1:48">
      <c r="A127" s="93"/>
      <c r="B127" s="9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91"/>
    </row>
    <row r="128" spans="1:48">
      <c r="A128" s="73"/>
      <c r="B128" s="9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91"/>
    </row>
    <row r="129" spans="1:48">
      <c r="A129" s="73"/>
      <c r="B129" s="9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91"/>
    </row>
    <row r="130" spans="1:48">
      <c r="A130" s="73"/>
      <c r="B130" s="9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91"/>
    </row>
    <row r="131" spans="1:48">
      <c r="A131" s="73"/>
      <c r="B131" s="9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91"/>
    </row>
    <row r="132" spans="1:48">
      <c r="A132" s="73"/>
      <c r="B132" s="9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91"/>
    </row>
    <row r="133" spans="1:48">
      <c r="A133" s="73"/>
      <c r="B133" s="9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91"/>
    </row>
    <row r="134" spans="1:48">
      <c r="A134" s="73"/>
      <c r="B134" s="9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91"/>
    </row>
    <row r="135" spans="1:48">
      <c r="A135" s="73"/>
      <c r="B135" s="9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91"/>
    </row>
    <row r="136" spans="1:48">
      <c r="A136" s="73"/>
      <c r="B136" s="9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91"/>
    </row>
    <row r="137" spans="1:48">
      <c r="A137" s="73"/>
      <c r="B137" s="9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91"/>
    </row>
    <row r="138" spans="1:48">
      <c r="A138" s="73"/>
      <c r="B138" s="9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91"/>
    </row>
    <row r="139" spans="1:48">
      <c r="A139" s="73"/>
      <c r="B139" s="9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91"/>
    </row>
    <row r="140" spans="1:48">
      <c r="A140" s="73"/>
      <c r="B140" s="9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91"/>
    </row>
    <row r="141" spans="1:48">
      <c r="A141" s="73"/>
      <c r="B141" s="9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91"/>
    </row>
    <row r="142" spans="1:48">
      <c r="A142" s="73"/>
      <c r="B142" s="9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91"/>
    </row>
    <row r="143" spans="1:48">
      <c r="A143" s="73"/>
      <c r="B143" s="9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91"/>
    </row>
    <row r="144" spans="1:48">
      <c r="A144" s="73"/>
      <c r="B144" s="9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91"/>
    </row>
    <row r="145" spans="2:48" s="73" customFormat="1">
      <c r="B145" s="9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91"/>
    </row>
    <row r="146" spans="2:48" s="73" customFormat="1">
      <c r="B146" s="9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91"/>
    </row>
    <row r="147" spans="2:48" s="73" customFormat="1">
      <c r="B147" s="9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91"/>
    </row>
    <row r="148" spans="2:48" s="73" customFormat="1">
      <c r="B148" s="9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91"/>
    </row>
    <row r="149" spans="2:48" s="73" customFormat="1">
      <c r="B149" s="9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91"/>
    </row>
    <row r="150" spans="2:48" s="73" customFormat="1">
      <c r="B150" s="9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91"/>
    </row>
    <row r="151" spans="2:48" s="73" customFormat="1">
      <c r="B151" s="9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91"/>
    </row>
    <row r="152" spans="2:48" s="73" customFormat="1">
      <c r="B152" s="9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91"/>
    </row>
    <row r="153" spans="2:48" s="73" customFormat="1">
      <c r="B153" s="9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91"/>
    </row>
    <row r="154" spans="2:48" s="73" customFormat="1">
      <c r="B154" s="9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91"/>
    </row>
    <row r="155" spans="2:48" s="73" customFormat="1">
      <c r="B155" s="9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91"/>
    </row>
    <row r="156" spans="2:48" s="73" customFormat="1">
      <c r="B156" s="9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91"/>
    </row>
    <row r="157" spans="2:48" s="73" customFormat="1">
      <c r="B157" s="9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91"/>
    </row>
    <row r="158" spans="2:48" s="73" customFormat="1">
      <c r="B158" s="9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91"/>
    </row>
    <row r="159" spans="2:48" s="73" customFormat="1">
      <c r="B159" s="9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91"/>
    </row>
    <row r="160" spans="2:48" s="73" customFormat="1">
      <c r="B160" s="9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91"/>
    </row>
    <row r="161" spans="2:48" s="73" customFormat="1">
      <c r="B161" s="9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91"/>
    </row>
    <row r="162" spans="2:48" s="73" customFormat="1">
      <c r="B162" s="9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91"/>
    </row>
    <row r="163" spans="2:48" s="73" customFormat="1">
      <c r="B163" s="9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91"/>
    </row>
    <row r="164" spans="2:48" s="73" customFormat="1">
      <c r="B164" s="9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91"/>
    </row>
    <row r="165" spans="2:48" s="73" customFormat="1">
      <c r="B165" s="9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91"/>
    </row>
    <row r="166" spans="2:48" s="73" customFormat="1">
      <c r="B166" s="9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91"/>
    </row>
    <row r="167" spans="2:48" s="73" customFormat="1">
      <c r="B167" s="9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91"/>
    </row>
    <row r="168" spans="2:48" s="73" customFormat="1">
      <c r="B168" s="9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91"/>
    </row>
    <row r="169" spans="2:48" s="73" customFormat="1">
      <c r="B169" s="9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91"/>
    </row>
    <row r="170" spans="2:48" s="73" customFormat="1">
      <c r="B170" s="9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91"/>
    </row>
    <row r="171" spans="2:48" s="73" customFormat="1">
      <c r="B171" s="9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91"/>
    </row>
    <row r="172" spans="2:48" s="73" customFormat="1">
      <c r="B172" s="9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91"/>
    </row>
    <row r="173" spans="2:48" s="73" customFormat="1">
      <c r="B173" s="9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91"/>
    </row>
    <row r="174" spans="2:48" s="73" customFormat="1">
      <c r="B174" s="9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91"/>
    </row>
    <row r="175" spans="2:48" s="73" customFormat="1">
      <c r="B175" s="9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91"/>
    </row>
    <row r="176" spans="2:48" s="73" customFormat="1">
      <c r="B176" s="9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91"/>
    </row>
    <row r="177" spans="2:48" s="73" customFormat="1">
      <c r="B177" s="9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91"/>
    </row>
    <row r="178" spans="2:48" s="73" customFormat="1">
      <c r="B178" s="9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91"/>
    </row>
    <row r="179" spans="2:48" s="73" customFormat="1">
      <c r="B179" s="9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91"/>
    </row>
    <row r="180" spans="2:48" s="73" customFormat="1">
      <c r="B180" s="9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91"/>
    </row>
    <row r="181" spans="2:48" s="73" customFormat="1">
      <c r="B181" s="9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91"/>
    </row>
    <row r="182" spans="2:48" s="73" customFormat="1">
      <c r="B182" s="9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91"/>
    </row>
    <row r="183" spans="2:48" s="73" customFormat="1">
      <c r="B183" s="9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91"/>
    </row>
    <row r="184" spans="2:48" s="73" customFormat="1">
      <c r="B184" s="9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91"/>
    </row>
    <row r="185" spans="2:48" s="73" customFormat="1">
      <c r="B185" s="9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91"/>
    </row>
    <row r="186" spans="2:48" s="73" customFormat="1">
      <c r="B186" s="9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91"/>
    </row>
    <row r="187" spans="2:48" s="73" customFormat="1">
      <c r="B187" s="9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91"/>
    </row>
    <row r="188" spans="2:48" s="73" customFormat="1">
      <c r="B188" s="9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91"/>
    </row>
    <row r="189" spans="2:48" s="73" customFormat="1">
      <c r="B189" s="10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4"/>
    </row>
    <row r="190" spans="2:48" s="73" customFormat="1"/>
    <row r="191" spans="2:48" s="73" customFormat="1"/>
    <row r="192" spans="2:48" s="73" customFormat="1"/>
    <row r="193" s="73" customFormat="1"/>
    <row r="194" s="73" customFormat="1"/>
    <row r="195" s="73" customFormat="1"/>
    <row r="196" s="73" customFormat="1"/>
    <row r="197" s="73" customFormat="1"/>
    <row r="198" s="73" customFormat="1"/>
    <row r="199" s="73" customFormat="1"/>
  </sheetData>
  <sheetProtection sheet="1" objects="1" scenarios="1"/>
  <mergeCells count="5">
    <mergeCell ref="K2:O3"/>
    <mergeCell ref="E6:F6"/>
    <mergeCell ref="E2:F3"/>
    <mergeCell ref="G2:I3"/>
    <mergeCell ref="J2:J3"/>
  </mergeCells>
  <phoneticPr fontId="2" type="noConversion"/>
  <printOptions horizontalCentered="1" verticalCentered="1"/>
  <pageMargins left="0" right="0" top="0" bottom="0" header="0" footer="0"/>
  <pageSetup paperSize="9" scale="58" orientation="landscape" horizontalDpi="4294967292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indexed="21"/>
  </sheetPr>
  <dimension ref="A1:BJ188"/>
  <sheetViews>
    <sheetView showGridLines="0" showRowColHeaders="0" showZeros="0" showOutlineSymbols="0" zoomScale="75" zoomScaleNormal="75" workbookViewId="0">
      <pane xSplit="7" ySplit="8" topLeftCell="H9" activePane="bottomRight" state="frozen"/>
      <selection pane="topRight" activeCell="F1" sqref="F1"/>
      <selection pane="bottomLeft" activeCell="A6" sqref="A6"/>
      <selection pane="bottomRight" activeCell="A9" sqref="A9:A98"/>
    </sheetView>
  </sheetViews>
  <sheetFormatPr baseColWidth="10" defaultRowHeight="12.75"/>
  <cols>
    <col min="1" max="1" width="4.7109375" hidden="1" customWidth="1"/>
    <col min="2" max="2" width="2.7109375" customWidth="1"/>
    <col min="3" max="3" width="1.7109375" customWidth="1"/>
    <col min="4" max="4" width="3.85546875" customWidth="1"/>
    <col min="5" max="5" width="35.85546875" customWidth="1"/>
    <col min="6" max="6" width="15.7109375" customWidth="1"/>
    <col min="7" max="7" width="9.28515625" customWidth="1"/>
    <col min="8" max="11" width="14.7109375" customWidth="1"/>
    <col min="12" max="12" width="15.7109375" customWidth="1"/>
    <col min="13" max="13" width="14.7109375" customWidth="1"/>
    <col min="14" max="14" width="16" customWidth="1"/>
    <col min="15" max="19" width="14.7109375" customWidth="1"/>
    <col min="20" max="20" width="7.140625" customWidth="1"/>
    <col min="21" max="21" width="1.7109375" customWidth="1"/>
    <col min="22" max="62" width="11.42578125" style="73"/>
  </cols>
  <sheetData>
    <row r="1" spans="1:62" ht="12.75" customHeight="1">
      <c r="A1" s="6"/>
      <c r="B1" s="149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48"/>
      <c r="P1" s="148"/>
      <c r="Q1" s="221"/>
      <c r="R1" s="221"/>
      <c r="S1" s="221"/>
      <c r="T1" s="3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91"/>
    </row>
    <row r="2" spans="1:62" ht="16.5" customHeight="1">
      <c r="A2" s="6"/>
      <c r="B2" s="149"/>
      <c r="C2" s="213"/>
      <c r="D2" s="214"/>
      <c r="E2" s="1101" t="str">
        <f>INI!$G$11</f>
        <v>MiEMPRESA</v>
      </c>
      <c r="F2" s="1101"/>
      <c r="G2" s="1104" t="s">
        <v>18</v>
      </c>
      <c r="H2" s="1104"/>
      <c r="I2" s="1104"/>
      <c r="J2" s="963">
        <f>SB!$C$73</f>
        <v>2025</v>
      </c>
      <c r="K2" s="1113" t="s">
        <v>432</v>
      </c>
      <c r="L2" s="1113"/>
      <c r="M2" s="1113"/>
      <c r="N2" s="1114"/>
      <c r="O2" s="626"/>
      <c r="P2" s="882"/>
      <c r="Q2" s="188"/>
      <c r="R2" s="883"/>
      <c r="S2" s="884"/>
      <c r="T2" s="18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91"/>
    </row>
    <row r="3" spans="1:62" ht="16.5" customHeight="1">
      <c r="A3" s="6"/>
      <c r="B3" s="149"/>
      <c r="C3" s="217"/>
      <c r="D3" s="218"/>
      <c r="E3" s="1102"/>
      <c r="F3" s="1102"/>
      <c r="G3" s="1105"/>
      <c r="H3" s="1105"/>
      <c r="I3" s="1105"/>
      <c r="J3" s="982"/>
      <c r="K3" s="1115"/>
      <c r="L3" s="1115"/>
      <c r="M3" s="1115"/>
      <c r="N3" s="1116"/>
      <c r="O3" s="626"/>
      <c r="P3" s="882"/>
      <c r="Q3" s="188"/>
      <c r="R3" s="883"/>
      <c r="S3" s="884"/>
      <c r="T3" s="18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91"/>
    </row>
    <row r="4" spans="1:62" ht="5.0999999999999996" customHeight="1">
      <c r="A4" s="6"/>
      <c r="B4" s="149"/>
      <c r="C4" s="27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888"/>
      <c r="O4" s="148"/>
      <c r="P4" s="148"/>
      <c r="Q4" s="148"/>
      <c r="R4" s="148"/>
      <c r="S4" s="148"/>
      <c r="T4" s="18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91"/>
    </row>
    <row r="5" spans="1:62" ht="15" customHeight="1">
      <c r="A5" s="6"/>
      <c r="B5" s="149"/>
      <c r="C5" s="149"/>
      <c r="D5" s="145"/>
      <c r="E5" s="880"/>
      <c r="F5" s="147"/>
      <c r="G5" s="148"/>
      <c r="H5" s="148"/>
      <c r="I5" s="148"/>
      <c r="J5" s="148"/>
      <c r="K5" s="148"/>
      <c r="L5" s="148"/>
      <c r="M5" s="148"/>
      <c r="N5" s="150"/>
      <c r="O5" s="148"/>
      <c r="P5" s="148"/>
      <c r="Q5" s="148"/>
      <c r="R5" s="148"/>
      <c r="S5" s="148"/>
      <c r="T5" s="18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91"/>
    </row>
    <row r="6" spans="1:62" ht="15" customHeight="1">
      <c r="A6" s="6"/>
      <c r="B6" s="149"/>
      <c r="C6" s="149"/>
      <c r="D6" s="149"/>
      <c r="E6" s="758"/>
      <c r="F6" s="885"/>
      <c r="G6" s="149"/>
      <c r="H6" s="148"/>
      <c r="I6" s="148"/>
      <c r="J6" s="148"/>
      <c r="K6" s="148"/>
      <c r="L6" s="148"/>
      <c r="M6" s="148"/>
      <c r="N6" s="150"/>
      <c r="O6" s="148"/>
      <c r="P6" s="148"/>
      <c r="Q6" s="148"/>
      <c r="R6" s="148"/>
      <c r="S6" s="148"/>
      <c r="T6" s="18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91"/>
    </row>
    <row r="7" spans="1:62" ht="5.0999999999999996" customHeight="1">
      <c r="A7" s="6"/>
      <c r="B7" s="149"/>
      <c r="C7" s="149"/>
      <c r="D7" s="530"/>
      <c r="E7" s="886"/>
      <c r="F7" s="887"/>
      <c r="G7" s="149"/>
      <c r="H7" s="148"/>
      <c r="I7" s="148"/>
      <c r="J7" s="148"/>
      <c r="K7" s="148"/>
      <c r="L7" s="148"/>
      <c r="M7" s="148"/>
      <c r="N7" s="150"/>
      <c r="O7" s="168"/>
      <c r="P7" s="168"/>
      <c r="Q7" s="168"/>
      <c r="R7" s="168"/>
      <c r="S7" s="168"/>
      <c r="T7" s="262"/>
      <c r="U7" s="9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91"/>
    </row>
    <row r="8" spans="1:62" ht="5.0999999999999996" customHeight="1">
      <c r="A8" s="6"/>
      <c r="B8" s="149"/>
      <c r="C8" s="149"/>
      <c r="D8" s="221"/>
      <c r="E8" s="222"/>
      <c r="F8" s="221"/>
      <c r="G8" s="221"/>
      <c r="H8" s="221"/>
      <c r="I8" s="148"/>
      <c r="J8" s="526"/>
      <c r="K8" s="526"/>
      <c r="L8" s="527"/>
      <c r="M8" s="527"/>
      <c r="N8" s="527"/>
      <c r="O8" s="528"/>
      <c r="P8" s="188"/>
      <c r="Q8" s="221"/>
      <c r="R8" s="221"/>
      <c r="S8" s="221"/>
      <c r="T8" s="3"/>
      <c r="U8" s="9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91"/>
    </row>
    <row r="9" spans="1:62" ht="5.0999999999999996" customHeight="1">
      <c r="A9" s="6"/>
      <c r="B9" s="149"/>
      <c r="C9" s="149"/>
      <c r="D9" s="22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63"/>
      <c r="U9" s="91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91"/>
    </row>
    <row r="10" spans="1:62" s="35" customFormat="1" ht="21.75" customHeight="1">
      <c r="A10" s="34"/>
      <c r="B10" s="610"/>
      <c r="C10" s="610"/>
      <c r="D10" s="614">
        <v>1</v>
      </c>
      <c r="E10" s="1117" t="s">
        <v>241</v>
      </c>
      <c r="F10" s="1118"/>
      <c r="G10" s="1119"/>
      <c r="H10" s="1120" t="s">
        <v>249</v>
      </c>
      <c r="I10" s="1121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601"/>
      <c r="U10" s="107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7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</row>
    <row r="11" spans="1:62" ht="4.5" customHeight="1">
      <c r="A11" s="6"/>
      <c r="B11" s="149"/>
      <c r="C11" s="149"/>
      <c r="D11" s="60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64"/>
      <c r="U11" s="9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91"/>
    </row>
    <row r="12" spans="1:62" ht="15.75" customHeight="1">
      <c r="A12" s="6"/>
      <c r="B12" s="149"/>
      <c r="C12" s="149"/>
      <c r="D12" s="602"/>
      <c r="E12" s="593"/>
      <c r="F12" s="594" t="s">
        <v>11</v>
      </c>
      <c r="G12" s="594" t="s">
        <v>124</v>
      </c>
      <c r="H12" s="594" t="str">
        <f>SB!C72</f>
        <v>Enero</v>
      </c>
      <c r="I12" s="594" t="str">
        <f>SB!D72</f>
        <v>Febrero</v>
      </c>
      <c r="J12" s="594" t="str">
        <f>SB!E72</f>
        <v>Marzo</v>
      </c>
      <c r="K12" s="594" t="str">
        <f>SB!F72</f>
        <v>Abril</v>
      </c>
      <c r="L12" s="594" t="str">
        <f>SB!G72</f>
        <v>Mayo</v>
      </c>
      <c r="M12" s="594" t="str">
        <f>SB!H72</f>
        <v>Junio</v>
      </c>
      <c r="N12" s="594" t="str">
        <f>SB!I72</f>
        <v>Julio</v>
      </c>
      <c r="O12" s="594" t="str">
        <f>SB!J72</f>
        <v>Agosto</v>
      </c>
      <c r="P12" s="594" t="str">
        <f>SB!K72</f>
        <v>Septiembre</v>
      </c>
      <c r="Q12" s="594" t="str">
        <f>SB!L72</f>
        <v>Octubre</v>
      </c>
      <c r="R12" s="594" t="str">
        <f>SB!M72</f>
        <v>Noviembre</v>
      </c>
      <c r="S12" s="594" t="str">
        <f>SB!N72</f>
        <v>Diciembre</v>
      </c>
      <c r="T12" s="64"/>
      <c r="U12" s="9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91"/>
    </row>
    <row r="13" spans="1:62" ht="19.5" customHeight="1">
      <c r="A13" s="3"/>
      <c r="B13" s="272"/>
      <c r="C13" s="272"/>
      <c r="D13" s="603"/>
      <c r="E13" s="535" t="s">
        <v>23</v>
      </c>
      <c r="F13" s="605">
        <f>SUM(H13:S13)</f>
        <v>4376640</v>
      </c>
      <c r="G13" s="491"/>
      <c r="H13" s="560">
        <f>PPT!H14</f>
        <v>24250</v>
      </c>
      <c r="I13" s="560">
        <f>PPT!I14</f>
        <v>145500</v>
      </c>
      <c r="J13" s="560">
        <f>PPT!J14</f>
        <v>329800</v>
      </c>
      <c r="K13" s="560">
        <f>PPT!K14</f>
        <v>436500</v>
      </c>
      <c r="L13" s="560">
        <f>PPT!L14</f>
        <v>206610</v>
      </c>
      <c r="M13" s="560">
        <f>PPT!M14</f>
        <v>183330</v>
      </c>
      <c r="N13" s="560">
        <f>PPT!N14</f>
        <v>281300</v>
      </c>
      <c r="O13" s="560">
        <f>PPT!O14</f>
        <v>310400</v>
      </c>
      <c r="P13" s="560">
        <f>PPT!P14</f>
        <v>630500</v>
      </c>
      <c r="Q13" s="560">
        <f>PPT!Q14</f>
        <v>742050</v>
      </c>
      <c r="R13" s="560">
        <f>PPT!R14</f>
        <v>863300</v>
      </c>
      <c r="S13" s="560">
        <f>PPT!S14</f>
        <v>223100</v>
      </c>
      <c r="T13" s="64"/>
      <c r="U13" s="9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91"/>
    </row>
    <row r="14" spans="1:62" ht="5.0999999999999996" customHeight="1">
      <c r="A14" s="3"/>
      <c r="B14" s="272"/>
      <c r="C14" s="272"/>
      <c r="D14" s="603"/>
      <c r="E14" s="492"/>
      <c r="F14" s="561"/>
      <c r="G14" s="492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64"/>
      <c r="U14" s="9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91"/>
    </row>
    <row r="15" spans="1:62" ht="20.100000000000001" customHeight="1" thickBot="1">
      <c r="A15" s="3"/>
      <c r="B15" s="272"/>
      <c r="C15" s="272"/>
      <c r="D15" s="603"/>
      <c r="E15" s="537" t="s">
        <v>38</v>
      </c>
      <c r="F15" s="606">
        <f>SUM(H15:S15)</f>
        <v>3264208.8</v>
      </c>
      <c r="G15" s="505">
        <f>IF(F$13=0,0,(F15/$F$13))</f>
        <v>0.7458252906339109</v>
      </c>
      <c r="H15" s="562">
        <f>+H17+H20</f>
        <v>59436</v>
      </c>
      <c r="I15" s="562">
        <f t="shared" ref="I15:R15" si="0">+I17+I20</f>
        <v>135611</v>
      </c>
      <c r="J15" s="562">
        <f t="shared" si="0"/>
        <v>249177</v>
      </c>
      <c r="K15" s="562">
        <f t="shared" si="0"/>
        <v>317031</v>
      </c>
      <c r="L15" s="562">
        <f t="shared" si="0"/>
        <v>176499.20000000001</v>
      </c>
      <c r="M15" s="562">
        <f t="shared" si="0"/>
        <v>164065.60000000001</v>
      </c>
      <c r="N15" s="562">
        <f t="shared" si="0"/>
        <v>221307</v>
      </c>
      <c r="O15" s="562">
        <f t="shared" si="0"/>
        <v>236949</v>
      </c>
      <c r="P15" s="562">
        <f t="shared" si="0"/>
        <v>436311</v>
      </c>
      <c r="Q15" s="562">
        <f t="shared" si="0"/>
        <v>504472</v>
      </c>
      <c r="R15" s="562">
        <f t="shared" si="0"/>
        <v>579227</v>
      </c>
      <c r="S15" s="562">
        <f>+S17+S20</f>
        <v>184123</v>
      </c>
      <c r="T15" s="64"/>
      <c r="U15" s="9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91"/>
    </row>
    <row r="16" spans="1:62" ht="5.0999999999999996" customHeight="1">
      <c r="A16" s="3"/>
      <c r="B16" s="272"/>
      <c r="C16" s="272"/>
      <c r="D16" s="602"/>
      <c r="E16" s="540"/>
      <c r="F16" s="563"/>
      <c r="G16" s="481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64"/>
      <c r="U16" s="9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91"/>
    </row>
    <row r="17" spans="1:51" ht="20.100000000000001" customHeight="1">
      <c r="A17" s="3"/>
      <c r="B17" s="272"/>
      <c r="C17" s="272"/>
      <c r="D17" s="603"/>
      <c r="E17" s="541" t="s">
        <v>223</v>
      </c>
      <c r="F17" s="607">
        <f>SUM(H17:S17)</f>
        <v>1609932</v>
      </c>
      <c r="G17" s="596">
        <f>IF(F$13=0,0,(F17/$F$13))</f>
        <v>0.36784656722965564</v>
      </c>
      <c r="H17" s="595">
        <f>cálculos!C55</f>
        <v>48298.5</v>
      </c>
      <c r="I17" s="595">
        <f>cálculos!D55</f>
        <v>79111</v>
      </c>
      <c r="J17" s="595">
        <f>cálculos!E55</f>
        <v>124836</v>
      </c>
      <c r="K17" s="595">
        <f>cálculos!F55</f>
        <v>152361</v>
      </c>
      <c r="L17" s="595">
        <f>cálculos!G55</f>
        <v>95888.5</v>
      </c>
      <c r="M17" s="595">
        <f>cálculos!H55</f>
        <v>91068.5</v>
      </c>
      <c r="N17" s="595">
        <f>cálculos!I55</f>
        <v>113811</v>
      </c>
      <c r="O17" s="595">
        <f>cálculos!J55</f>
        <v>119886</v>
      </c>
      <c r="P17" s="595">
        <f>cálculos!K55</f>
        <v>200361</v>
      </c>
      <c r="Q17" s="595">
        <f>cálculos!L55</f>
        <v>227748.5</v>
      </c>
      <c r="R17" s="595">
        <f>cálculos!M55</f>
        <v>257851</v>
      </c>
      <c r="S17" s="595">
        <f>cálculos!N55</f>
        <v>98711</v>
      </c>
      <c r="T17" s="64"/>
      <c r="U17" s="91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91"/>
    </row>
    <row r="18" spans="1:51" ht="15.95" customHeight="1">
      <c r="A18" s="3"/>
      <c r="B18" s="272"/>
      <c r="C18" s="272"/>
      <c r="D18" s="603"/>
      <c r="E18" s="231"/>
      <c r="F18" s="291" t="s">
        <v>225</v>
      </c>
      <c r="G18" s="597">
        <f>IF(F$15=0,0,(F17/F$15))</f>
        <v>0.49320741981946747</v>
      </c>
      <c r="H18" s="598">
        <f>IF(H$15=0,0,(H17/H$15))</f>
        <v>0.81261356753482739</v>
      </c>
      <c r="I18" s="598">
        <f t="shared" ref="I18:S18" si="1">IF(I$15=0,0,(I17/I$15))</f>
        <v>0.58336713098494963</v>
      </c>
      <c r="J18" s="598">
        <f t="shared" si="1"/>
        <v>0.50099326984432757</v>
      </c>
      <c r="K18" s="598">
        <f t="shared" si="1"/>
        <v>0.48058707192672012</v>
      </c>
      <c r="L18" s="598">
        <f t="shared" si="1"/>
        <v>0.54328008285589957</v>
      </c>
      <c r="M18" s="598">
        <f t="shared" si="1"/>
        <v>0.55507370222642649</v>
      </c>
      <c r="N18" s="598">
        <f t="shared" si="1"/>
        <v>0.51426751074299504</v>
      </c>
      <c r="O18" s="598">
        <f t="shared" si="1"/>
        <v>0.50595697808389151</v>
      </c>
      <c r="P18" s="598">
        <f t="shared" si="1"/>
        <v>0.45921601793216305</v>
      </c>
      <c r="Q18" s="598">
        <f t="shared" si="1"/>
        <v>0.45145914936805215</v>
      </c>
      <c r="R18" s="598">
        <f t="shared" si="1"/>
        <v>0.44516398579486111</v>
      </c>
      <c r="S18" s="598">
        <f t="shared" si="1"/>
        <v>0.53611444523497875</v>
      </c>
      <c r="T18" s="64"/>
      <c r="U18" s="9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91"/>
    </row>
    <row r="19" spans="1:51" ht="5.0999999999999996" customHeight="1">
      <c r="A19" s="3"/>
      <c r="B19" s="272"/>
      <c r="C19" s="272"/>
      <c r="D19" s="603"/>
      <c r="E19" s="492"/>
      <c r="F19" s="561"/>
      <c r="G19" s="492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64"/>
      <c r="U19" s="9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91"/>
    </row>
    <row r="20" spans="1:51" ht="20.100000000000001" customHeight="1">
      <c r="A20" s="3"/>
      <c r="B20" s="272"/>
      <c r="C20" s="272"/>
      <c r="D20" s="603"/>
      <c r="E20" s="541" t="s">
        <v>224</v>
      </c>
      <c r="F20" s="607">
        <f>SUM(H20:S20)</f>
        <v>1654276.8</v>
      </c>
      <c r="G20" s="596">
        <f>IF(F$13=0,0,(F20/$F$13))</f>
        <v>0.37797872340425531</v>
      </c>
      <c r="H20" s="595">
        <f>cálculos!C56</f>
        <v>11137.5</v>
      </c>
      <c r="I20" s="595">
        <f>cálculos!D56</f>
        <v>56500</v>
      </c>
      <c r="J20" s="595">
        <f>cálculos!E56</f>
        <v>124341</v>
      </c>
      <c r="K20" s="595">
        <f>cálculos!F56</f>
        <v>164670</v>
      </c>
      <c r="L20" s="595">
        <f>cálculos!G56</f>
        <v>80610.7</v>
      </c>
      <c r="M20" s="595">
        <f>cálculos!H56</f>
        <v>72997.100000000006</v>
      </c>
      <c r="N20" s="595">
        <f>cálculos!I56</f>
        <v>107496</v>
      </c>
      <c r="O20" s="595">
        <f>cálculos!J56</f>
        <v>117063</v>
      </c>
      <c r="P20" s="595">
        <f>cálculos!K56</f>
        <v>235950</v>
      </c>
      <c r="Q20" s="595">
        <f>cálculos!L56</f>
        <v>276723.5</v>
      </c>
      <c r="R20" s="595">
        <f>cálculos!M56</f>
        <v>321376</v>
      </c>
      <c r="S20" s="595">
        <f>cálculos!N56</f>
        <v>85412</v>
      </c>
      <c r="T20" s="64"/>
      <c r="U20" s="9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91"/>
    </row>
    <row r="21" spans="1:51" ht="15.95" customHeight="1">
      <c r="A21" s="3"/>
      <c r="B21" s="272"/>
      <c r="C21" s="272"/>
      <c r="D21" s="603"/>
      <c r="E21" s="231"/>
      <c r="F21" s="291" t="s">
        <v>225</v>
      </c>
      <c r="G21" s="597">
        <f>IF(F$15=0,0,(F20/F$15))</f>
        <v>0.50679258018053264</v>
      </c>
      <c r="H21" s="598">
        <f t="shared" ref="H21:S21" si="2">IF(H$15=0,0,(H20/H$15))</f>
        <v>0.18738643246517261</v>
      </c>
      <c r="I21" s="598">
        <f t="shared" si="2"/>
        <v>0.41663286901505042</v>
      </c>
      <c r="J21" s="598">
        <f t="shared" si="2"/>
        <v>0.49900673015567248</v>
      </c>
      <c r="K21" s="598">
        <f t="shared" si="2"/>
        <v>0.51941292807327988</v>
      </c>
      <c r="L21" s="598">
        <f t="shared" si="2"/>
        <v>0.45671991714410032</v>
      </c>
      <c r="M21" s="598">
        <f t="shared" si="2"/>
        <v>0.44492629777357351</v>
      </c>
      <c r="N21" s="598">
        <f t="shared" si="2"/>
        <v>0.48573248925700496</v>
      </c>
      <c r="O21" s="598">
        <f t="shared" si="2"/>
        <v>0.49404302191610855</v>
      </c>
      <c r="P21" s="598">
        <f t="shared" si="2"/>
        <v>0.54078398206783695</v>
      </c>
      <c r="Q21" s="598">
        <f t="shared" si="2"/>
        <v>0.54854085063194791</v>
      </c>
      <c r="R21" s="598">
        <f t="shared" si="2"/>
        <v>0.55483601420513895</v>
      </c>
      <c r="S21" s="598">
        <f t="shared" si="2"/>
        <v>0.46388555476502119</v>
      </c>
      <c r="T21" s="64"/>
      <c r="U21" s="9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91"/>
    </row>
    <row r="22" spans="1:51" ht="9.9499999999999993" customHeight="1">
      <c r="A22" s="3"/>
      <c r="B22" s="272"/>
      <c r="C22" s="272"/>
      <c r="D22" s="603"/>
      <c r="E22" s="231"/>
      <c r="F22" s="570"/>
      <c r="G22" s="231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82"/>
      <c r="U22" s="91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91"/>
    </row>
    <row r="23" spans="1:51" ht="20.100000000000001" customHeight="1" thickBot="1">
      <c r="A23" s="3"/>
      <c r="B23" s="272"/>
      <c r="C23" s="272"/>
      <c r="D23" s="603"/>
      <c r="E23" s="609" t="s">
        <v>222</v>
      </c>
      <c r="F23" s="608">
        <f>+F13-F15</f>
        <v>1112431.2000000002</v>
      </c>
      <c r="G23" s="573">
        <f>IF(F$13=0,0,(F23/$F$13))</f>
        <v>0.2541747093660891</v>
      </c>
      <c r="H23" s="572">
        <f t="shared" ref="H23:S23" si="3">+H13-H15</f>
        <v>-35186</v>
      </c>
      <c r="I23" s="572">
        <f t="shared" si="3"/>
        <v>9889</v>
      </c>
      <c r="J23" s="572">
        <f t="shared" si="3"/>
        <v>80623</v>
      </c>
      <c r="K23" s="572">
        <f t="shared" si="3"/>
        <v>119469</v>
      </c>
      <c r="L23" s="572">
        <f t="shared" si="3"/>
        <v>30110.799999999988</v>
      </c>
      <c r="M23" s="572">
        <f t="shared" si="3"/>
        <v>19264.399999999994</v>
      </c>
      <c r="N23" s="572">
        <f t="shared" si="3"/>
        <v>59993</v>
      </c>
      <c r="O23" s="572">
        <f t="shared" si="3"/>
        <v>73451</v>
      </c>
      <c r="P23" s="572">
        <f t="shared" si="3"/>
        <v>194189</v>
      </c>
      <c r="Q23" s="572">
        <f t="shared" si="3"/>
        <v>237578</v>
      </c>
      <c r="R23" s="572">
        <f t="shared" si="3"/>
        <v>284073</v>
      </c>
      <c r="S23" s="572">
        <f t="shared" si="3"/>
        <v>38977</v>
      </c>
      <c r="T23" s="82"/>
      <c r="U23" s="91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91"/>
    </row>
    <row r="24" spans="1:51" ht="9.9499999999999993" customHeight="1">
      <c r="A24" s="3"/>
      <c r="B24" s="272"/>
      <c r="C24" s="272"/>
      <c r="D24" s="603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64"/>
      <c r="U24" s="91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91"/>
    </row>
    <row r="25" spans="1:51" ht="21.95" customHeight="1">
      <c r="A25" s="3"/>
      <c r="B25" s="272"/>
      <c r="C25" s="272"/>
      <c r="D25" s="614">
        <v>2</v>
      </c>
      <c r="E25" s="1117" t="s">
        <v>237</v>
      </c>
      <c r="F25" s="1118"/>
      <c r="G25" s="1119"/>
      <c r="H25" s="1120" t="s">
        <v>249</v>
      </c>
      <c r="I25" s="112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64"/>
      <c r="U25" s="91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91"/>
    </row>
    <row r="26" spans="1:51" ht="6" customHeight="1">
      <c r="A26" s="3"/>
      <c r="B26" s="272"/>
      <c r="C26" s="272"/>
      <c r="D26" s="604"/>
      <c r="E26" s="599"/>
      <c r="F26" s="599"/>
      <c r="G26" s="599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64"/>
      <c r="U26" s="91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91"/>
    </row>
    <row r="27" spans="1:51" ht="12" customHeight="1">
      <c r="A27" s="3"/>
      <c r="B27" s="272"/>
      <c r="C27" s="272"/>
      <c r="D27" s="229"/>
      <c r="E27" s="231"/>
      <c r="F27" s="600" t="s">
        <v>11</v>
      </c>
      <c r="G27" s="231"/>
      <c r="H27" s="594" t="str">
        <f t="shared" ref="H27:S27" si="4">H12</f>
        <v>Enero</v>
      </c>
      <c r="I27" s="594" t="str">
        <f t="shared" si="4"/>
        <v>Febrero</v>
      </c>
      <c r="J27" s="594" t="str">
        <f t="shared" si="4"/>
        <v>Marzo</v>
      </c>
      <c r="K27" s="594" t="str">
        <f t="shared" si="4"/>
        <v>Abril</v>
      </c>
      <c r="L27" s="594" t="str">
        <f t="shared" si="4"/>
        <v>Mayo</v>
      </c>
      <c r="M27" s="594" t="str">
        <f t="shared" si="4"/>
        <v>Junio</v>
      </c>
      <c r="N27" s="594" t="str">
        <f t="shared" si="4"/>
        <v>Julio</v>
      </c>
      <c r="O27" s="594" t="str">
        <f t="shared" si="4"/>
        <v>Agosto</v>
      </c>
      <c r="P27" s="594" t="str">
        <f t="shared" si="4"/>
        <v>Septiembre</v>
      </c>
      <c r="Q27" s="594" t="str">
        <f t="shared" si="4"/>
        <v>Octubre</v>
      </c>
      <c r="R27" s="594" t="str">
        <f t="shared" si="4"/>
        <v>Noviembre</v>
      </c>
      <c r="S27" s="594" t="str">
        <f t="shared" si="4"/>
        <v>Diciembre</v>
      </c>
      <c r="T27" s="64"/>
      <c r="U27" s="91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91"/>
    </row>
    <row r="28" spans="1:51" ht="15.75" customHeight="1">
      <c r="A28" s="3"/>
      <c r="B28" s="272"/>
      <c r="C28" s="272"/>
      <c r="D28" s="229"/>
      <c r="E28" s="889" t="s">
        <v>245</v>
      </c>
      <c r="F28" s="890">
        <f>IF(F$15=0,0,F23/F$15)</f>
        <v>0.34079658139516084</v>
      </c>
      <c r="G28" s="899"/>
      <c r="H28" s="890">
        <f t="shared" ref="H28:S28" si="5">IF(H$15=0,0,H23/H$15)</f>
        <v>-0.59199811562016291</v>
      </c>
      <c r="I28" s="890">
        <f t="shared" si="5"/>
        <v>7.2921813127253696E-2</v>
      </c>
      <c r="J28" s="890">
        <f t="shared" si="5"/>
        <v>0.32355715013825515</v>
      </c>
      <c r="K28" s="890">
        <f t="shared" si="5"/>
        <v>0.37683696547025369</v>
      </c>
      <c r="L28" s="890">
        <f t="shared" si="5"/>
        <v>0.17060020668648915</v>
      </c>
      <c r="M28" s="890">
        <f t="shared" si="5"/>
        <v>0.11741888610409491</v>
      </c>
      <c r="N28" s="890">
        <f t="shared" si="5"/>
        <v>0.2710849634218529</v>
      </c>
      <c r="O28" s="890">
        <f t="shared" si="5"/>
        <v>0.30998653718732722</v>
      </c>
      <c r="P28" s="890">
        <f t="shared" si="5"/>
        <v>0.44507014491956426</v>
      </c>
      <c r="Q28" s="890">
        <f t="shared" si="5"/>
        <v>0.47094387795556542</v>
      </c>
      <c r="R28" s="890">
        <f t="shared" si="5"/>
        <v>0.4904346655111036</v>
      </c>
      <c r="S28" s="890">
        <f t="shared" si="5"/>
        <v>0.21169001156835376</v>
      </c>
      <c r="T28" s="64"/>
      <c r="U28" s="9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91"/>
    </row>
    <row r="29" spans="1:51" ht="15.75" customHeight="1">
      <c r="A29" s="3"/>
      <c r="B29" s="272"/>
      <c r="C29" s="272"/>
      <c r="D29" s="229"/>
      <c r="E29" s="889" t="s">
        <v>246</v>
      </c>
      <c r="F29" s="890">
        <f>IF(F$13=0,0,F23/F$13)</f>
        <v>0.2541747093660891</v>
      </c>
      <c r="G29" s="895"/>
      <c r="H29" s="890">
        <f t="shared" ref="H29:S29" si="6">IF(H$13=0,0,H23/H$13)</f>
        <v>-1.4509690721649484</v>
      </c>
      <c r="I29" s="890">
        <f t="shared" si="6"/>
        <v>6.7965635738831617E-2</v>
      </c>
      <c r="J29" s="890">
        <f t="shared" si="6"/>
        <v>0.24446027895694361</v>
      </c>
      <c r="K29" s="890">
        <f t="shared" si="6"/>
        <v>0.27369759450171821</v>
      </c>
      <c r="L29" s="890">
        <f t="shared" si="6"/>
        <v>0.14573737960408492</v>
      </c>
      <c r="M29" s="890">
        <f t="shared" si="6"/>
        <v>0.10508045600829102</v>
      </c>
      <c r="N29" s="890">
        <f t="shared" si="6"/>
        <v>0.21327052968361179</v>
      </c>
      <c r="O29" s="890">
        <f t="shared" si="6"/>
        <v>0.2366333762886598</v>
      </c>
      <c r="P29" s="890">
        <f t="shared" si="6"/>
        <v>0.30799206978588423</v>
      </c>
      <c r="Q29" s="890">
        <f t="shared" si="6"/>
        <v>0.32016440940637425</v>
      </c>
      <c r="R29" s="890">
        <f t="shared" si="6"/>
        <v>0.3290547897602224</v>
      </c>
      <c r="S29" s="890">
        <f t="shared" si="6"/>
        <v>0.17470640968175705</v>
      </c>
      <c r="T29" s="64"/>
      <c r="U29" s="9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91"/>
    </row>
    <row r="30" spans="1:51" ht="15.75" customHeight="1">
      <c r="A30" s="3"/>
      <c r="B30" s="272"/>
      <c r="C30" s="272"/>
      <c r="D30" s="229"/>
      <c r="E30" s="891" t="s">
        <v>226</v>
      </c>
      <c r="F30" s="892">
        <f>IF($F13=0,0,PPT!F52/$F13)</f>
        <v>0.74522208817723179</v>
      </c>
      <c r="G30" s="896"/>
      <c r="H30" s="892">
        <f>IF(H$13=0,0,PPT!H52/H$13)</f>
        <v>2.4418969072164947</v>
      </c>
      <c r="I30" s="892">
        <f>IF(I$13=0,0,PPT!I52/I$13)</f>
        <v>0.93052233676975948</v>
      </c>
      <c r="J30" s="892">
        <f>IF(J$13=0,0,PPT!J52/J$13)</f>
        <v>0.75487265009096427</v>
      </c>
      <c r="K30" s="892">
        <f>IF(K$13=0,0,PPT!K52/K$13)</f>
        <v>0.72579839633447885</v>
      </c>
      <c r="L30" s="892">
        <f>IF(L$13=0,0,PPT!L52/L$13)</f>
        <v>0.85319781230337355</v>
      </c>
      <c r="M30" s="892">
        <f>IF(M$13=0,0,PPT!M52/M$13)</f>
        <v>0.89371952217313044</v>
      </c>
      <c r="N30" s="892">
        <f>IF(N$13=0,0,PPT!N52/N$13)</f>
        <v>0.78594738713117673</v>
      </c>
      <c r="O30" s="892">
        <f>IF(O$13=0,0,PPT!O52/O$13)</f>
        <v>0.7626578608247423</v>
      </c>
      <c r="P30" s="892">
        <f>IF(P$13=0,0,PPT!P52/P$13)</f>
        <v>0.69165900079302145</v>
      </c>
      <c r="Q30" s="892">
        <f>IF(Q$13=0,0,PPT!Q52/Q$13)</f>
        <v>0.67953911461491812</v>
      </c>
      <c r="R30" s="892">
        <f>IF(R$13=0,0,PPT!R52/R$13)</f>
        <v>0.67069037414571986</v>
      </c>
      <c r="S30" s="892">
        <f>IF(S$13=0,0,PPT!S52/S$13)</f>
        <v>0.82430748543254151</v>
      </c>
      <c r="T30" s="64"/>
      <c r="U30" s="9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91"/>
    </row>
    <row r="31" spans="1:51" ht="15.75" customHeight="1">
      <c r="A31" s="3"/>
      <c r="B31" s="272"/>
      <c r="C31" s="272"/>
      <c r="D31" s="229"/>
      <c r="E31" s="891" t="s">
        <v>227</v>
      </c>
      <c r="F31" s="892">
        <f>IF(F$13=0,0,'AN1'!F14/F$13)</f>
        <v>0.56794362798859399</v>
      </c>
      <c r="G31" s="896"/>
      <c r="H31" s="892">
        <f>IF(H$13=0,0,'AN1'!H14/H$13)</f>
        <v>1.2410721649484535</v>
      </c>
      <c r="I31" s="892">
        <f>IF(I$13=0,0,'AN1'!I14/I$13)</f>
        <v>0.6401786941580756</v>
      </c>
      <c r="J31" s="892">
        <f>IF(J$13=0,0,'AN1'!J14/J$13)</f>
        <v>0.57302001212856279</v>
      </c>
      <c r="K31" s="892">
        <f>IF(K$13=0,0,'AN1'!K14/K$13)</f>
        <v>0.56005956471935858</v>
      </c>
      <c r="L31" s="892">
        <f>IF(L$13=0,0,'AN1'!L14/L$13)</f>
        <v>0.60463288320991238</v>
      </c>
      <c r="M31" s="892">
        <f>IF(M$13=0,0,'AN1'!M14/M$13)</f>
        <v>0.61537991599847275</v>
      </c>
      <c r="N31" s="892">
        <f>IF(N$13=0,0,'AN1'!N14/N$13)</f>
        <v>0.58216139353003915</v>
      </c>
      <c r="O31" s="892">
        <f>IF(O$13=0,0,'AN1'!O14/O$13)</f>
        <v>0.57633376288659799</v>
      </c>
      <c r="P31" s="892">
        <f>IF(P$13=0,0,'AN1'!P14/P$13)</f>
        <v>0.54773354480570979</v>
      </c>
      <c r="Q31" s="892">
        <f>IF(Q$13=0,0,'AN1'!Q14/Q$13)</f>
        <v>0.54356444983491681</v>
      </c>
      <c r="R31" s="892">
        <f>IF(R$13=0,0,'AN1'!R14/R$13)</f>
        <v>0.54025483609405767</v>
      </c>
      <c r="S31" s="892">
        <f>IF(S$13=0,0,'AN1'!S14/S$13)</f>
        <v>0.59837740923352756</v>
      </c>
      <c r="T31" s="64"/>
      <c r="U31" s="9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91"/>
    </row>
    <row r="32" spans="1:51" ht="15.75" customHeight="1">
      <c r="A32" s="3"/>
      <c r="B32" s="272"/>
      <c r="C32" s="272"/>
      <c r="D32" s="229"/>
      <c r="E32" s="889" t="s">
        <v>228</v>
      </c>
      <c r="F32" s="893">
        <f>+'AN1'!F22</f>
        <v>1890955.2</v>
      </c>
      <c r="G32" s="895"/>
      <c r="H32" s="893">
        <f>+'AN1'!H22</f>
        <v>-5846</v>
      </c>
      <c r="I32" s="893">
        <f>+'AN1'!I22</f>
        <v>52354</v>
      </c>
      <c r="J32" s="893">
        <f>+'AN1'!J22</f>
        <v>140818</v>
      </c>
      <c r="K32" s="893">
        <f>+'AN1'!K22</f>
        <v>192034</v>
      </c>
      <c r="L32" s="893">
        <f>+'AN1'!L22</f>
        <v>81686.8</v>
      </c>
      <c r="M32" s="893">
        <f>+'AN1'!M22</f>
        <v>70512.399999999994</v>
      </c>
      <c r="N32" s="893">
        <f>+'AN1'!N22</f>
        <v>117538</v>
      </c>
      <c r="O32" s="893">
        <f>+'AN1'!O22</f>
        <v>131506</v>
      </c>
      <c r="P32" s="893">
        <f>+'AN1'!P22</f>
        <v>285154</v>
      </c>
      <c r="Q32" s="893">
        <f>+'AN1'!Q22</f>
        <v>338698</v>
      </c>
      <c r="R32" s="893">
        <f>+'AN1'!R22</f>
        <v>396898</v>
      </c>
      <c r="S32" s="893">
        <f>+'AN1'!S22</f>
        <v>89602</v>
      </c>
      <c r="T32" s="64"/>
      <c r="U32" s="91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91"/>
    </row>
    <row r="33" spans="1:51" ht="15.75" customHeight="1">
      <c r="A33" s="3"/>
      <c r="B33" s="272"/>
      <c r="C33" s="272"/>
      <c r="D33" s="229"/>
      <c r="E33" s="891" t="s">
        <v>229</v>
      </c>
      <c r="F33" s="892">
        <f>IF(F$13=0,0,F32/F$13)</f>
        <v>0.43205637201140601</v>
      </c>
      <c r="G33" s="896"/>
      <c r="H33" s="892">
        <f t="shared" ref="H33:S33" si="7">IF(H$13=0,0,H32/H$13)</f>
        <v>-0.2410721649484536</v>
      </c>
      <c r="I33" s="892">
        <f t="shared" si="7"/>
        <v>0.3598213058419244</v>
      </c>
      <c r="J33" s="892">
        <f t="shared" si="7"/>
        <v>0.42697998787143726</v>
      </c>
      <c r="K33" s="892">
        <f t="shared" si="7"/>
        <v>0.43994043528064147</v>
      </c>
      <c r="L33" s="892">
        <f t="shared" si="7"/>
        <v>0.39536711679008762</v>
      </c>
      <c r="M33" s="892">
        <f t="shared" si="7"/>
        <v>0.38462008400152725</v>
      </c>
      <c r="N33" s="892">
        <f t="shared" si="7"/>
        <v>0.4178386064699609</v>
      </c>
      <c r="O33" s="892">
        <f t="shared" si="7"/>
        <v>0.42366623711340207</v>
      </c>
      <c r="P33" s="892">
        <f t="shared" si="7"/>
        <v>0.45226645519429026</v>
      </c>
      <c r="Q33" s="892">
        <f t="shared" si="7"/>
        <v>0.45643555016508319</v>
      </c>
      <c r="R33" s="892">
        <f t="shared" si="7"/>
        <v>0.45974516390594233</v>
      </c>
      <c r="S33" s="892">
        <f t="shared" si="7"/>
        <v>0.40162259076647244</v>
      </c>
      <c r="T33" s="64"/>
      <c r="U33" s="9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91"/>
    </row>
    <row r="34" spans="1:51" ht="15.75" customHeight="1">
      <c r="A34" s="3"/>
      <c r="B34" s="272"/>
      <c r="C34" s="272"/>
      <c r="D34" s="229"/>
      <c r="E34" s="894" t="s">
        <v>186</v>
      </c>
      <c r="F34" s="893">
        <f>+'AN1'!F39</f>
        <v>1115071.2000000002</v>
      </c>
      <c r="G34" s="895"/>
      <c r="H34" s="893">
        <f>+'AN1'!H39</f>
        <v>-34966</v>
      </c>
      <c r="I34" s="893">
        <f>+'AN1'!I39</f>
        <v>10109</v>
      </c>
      <c r="J34" s="893">
        <f>+'AN1'!J39</f>
        <v>80843</v>
      </c>
      <c r="K34" s="893">
        <f>+'AN1'!K39</f>
        <v>119689</v>
      </c>
      <c r="L34" s="893">
        <f>+'AN1'!L39</f>
        <v>30330.799999999988</v>
      </c>
      <c r="M34" s="893">
        <f>+'AN1'!M39</f>
        <v>19484.399999999994</v>
      </c>
      <c r="N34" s="893">
        <f>+'AN1'!N39</f>
        <v>60213</v>
      </c>
      <c r="O34" s="893">
        <f>+'AN1'!O39</f>
        <v>73671</v>
      </c>
      <c r="P34" s="893">
        <f>+'AN1'!P39</f>
        <v>194409</v>
      </c>
      <c r="Q34" s="893">
        <f>+'AN1'!Q39</f>
        <v>237798</v>
      </c>
      <c r="R34" s="893">
        <f>+'AN1'!R39</f>
        <v>284293</v>
      </c>
      <c r="S34" s="893">
        <f>+'AN1'!S39</f>
        <v>39197</v>
      </c>
      <c r="T34" s="64"/>
      <c r="U34" s="91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91"/>
    </row>
    <row r="35" spans="1:51" ht="15.75" customHeight="1">
      <c r="A35" s="3"/>
      <c r="B35" s="272"/>
      <c r="C35" s="272"/>
      <c r="D35" s="229"/>
      <c r="E35" s="891" t="s">
        <v>230</v>
      </c>
      <c r="F35" s="892">
        <f>IF(F$13=0,0,F34/F$13)</f>
        <v>0.25477791182276821</v>
      </c>
      <c r="G35" s="896"/>
      <c r="H35" s="892">
        <f t="shared" ref="H35:S35" si="8">IF(H$13=0,0,H34/H$13)</f>
        <v>-1.4418969072164949</v>
      </c>
      <c r="I35" s="892">
        <f t="shared" si="8"/>
        <v>6.9477663230240544E-2</v>
      </c>
      <c r="J35" s="892">
        <f t="shared" si="8"/>
        <v>0.24512734990903579</v>
      </c>
      <c r="K35" s="892">
        <f t="shared" si="8"/>
        <v>0.27420160366552121</v>
      </c>
      <c r="L35" s="892">
        <f t="shared" si="8"/>
        <v>0.14680218769662645</v>
      </c>
      <c r="M35" s="892">
        <f t="shared" si="8"/>
        <v>0.10628047782686954</v>
      </c>
      <c r="N35" s="892">
        <f t="shared" si="8"/>
        <v>0.21405261286882332</v>
      </c>
      <c r="O35" s="892">
        <f t="shared" si="8"/>
        <v>0.23734213917525773</v>
      </c>
      <c r="P35" s="892">
        <f t="shared" si="8"/>
        <v>0.30834099920697861</v>
      </c>
      <c r="Q35" s="892">
        <f t="shared" si="8"/>
        <v>0.32046088538508188</v>
      </c>
      <c r="R35" s="892">
        <f t="shared" si="8"/>
        <v>0.32930962585428009</v>
      </c>
      <c r="S35" s="892">
        <f t="shared" si="8"/>
        <v>0.17569251456745855</v>
      </c>
      <c r="T35" s="64"/>
      <c r="U35" s="9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91"/>
    </row>
    <row r="36" spans="1:51" ht="5.0999999999999996" customHeight="1">
      <c r="A36" s="3"/>
      <c r="B36" s="272"/>
      <c r="C36" s="272"/>
      <c r="D36" s="229"/>
      <c r="E36" s="63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900"/>
      <c r="T36" s="64"/>
      <c r="U36" s="9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91"/>
    </row>
    <row r="37" spans="1:51" ht="17.100000000000001" customHeight="1">
      <c r="A37" s="3"/>
      <c r="B37" s="272"/>
      <c r="C37" s="272"/>
      <c r="D37" s="229"/>
      <c r="E37" s="891" t="s">
        <v>231</v>
      </c>
      <c r="F37" s="892">
        <f>IF(F$13=0,0,'AN1'!F41/F$13)</f>
        <v>6.0320245667909629E-4</v>
      </c>
      <c r="G37" s="896"/>
      <c r="H37" s="892">
        <f>IF(H$13=0,0,'AN1'!H41/H$13)</f>
        <v>9.0721649484536079E-3</v>
      </c>
      <c r="I37" s="892">
        <f>IF(I$13=0,0,'AN1'!I41/I$13)</f>
        <v>1.5120274914089348E-3</v>
      </c>
      <c r="J37" s="892">
        <f>IF(J$13=0,0,'AN1'!J41/J$13)</f>
        <v>6.6707095209217709E-4</v>
      </c>
      <c r="K37" s="892">
        <f>IF(K$13=0,0,'AN1'!K41/K$13)</f>
        <v>5.0400916380297827E-4</v>
      </c>
      <c r="L37" s="892">
        <f>IF(L$13=0,0,'AN1'!L41/L$13)</f>
        <v>1.0648080925415033E-3</v>
      </c>
      <c r="M37" s="892">
        <f>IF(M$13=0,0,'AN1'!M41/M$13)</f>
        <v>1.2000218185785195E-3</v>
      </c>
      <c r="N37" s="892">
        <f>IF(N$13=0,0,'AN1'!N41/N$13)</f>
        <v>7.8208318521151793E-4</v>
      </c>
      <c r="O37" s="892">
        <f>IF(O$13=0,0,'AN1'!O41/O$13)</f>
        <v>7.0876288659793812E-4</v>
      </c>
      <c r="P37" s="892">
        <f>IF(P$13=0,0,'AN1'!P41/P$13)</f>
        <v>3.4892942109436954E-4</v>
      </c>
      <c r="Q37" s="892">
        <f>IF(Q$13=0,0,'AN1'!Q41/Q$13)</f>
        <v>2.9647597870763423E-4</v>
      </c>
      <c r="R37" s="892">
        <f>IF(R$13=0,0,'AN1'!R41/R$13)</f>
        <v>2.5483609405768561E-4</v>
      </c>
      <c r="S37" s="892">
        <f>IF(S$13=0,0,'AN1'!S41/S$13)</f>
        <v>9.8610488570147919E-4</v>
      </c>
      <c r="T37" s="64"/>
      <c r="U37" s="91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91"/>
    </row>
    <row r="38" spans="1:51" ht="17.100000000000001" customHeight="1">
      <c r="A38" s="3"/>
      <c r="B38" s="272"/>
      <c r="C38" s="272"/>
      <c r="D38" s="229"/>
      <c r="E38" s="891" t="s">
        <v>232</v>
      </c>
      <c r="F38" s="892">
        <f>IF(F$13=0,0,PPT!F63/F$13)</f>
        <v>6.3062075016450978E-5</v>
      </c>
      <c r="G38" s="896"/>
      <c r="H38" s="892">
        <f>IF(H$13=0,0,PPT!H63/H$13)</f>
        <v>9.4845360824742273E-4</v>
      </c>
      <c r="I38" s="892">
        <f>IF(I$13=0,0,PPT!I63/I$13)</f>
        <v>1.5807560137457046E-4</v>
      </c>
      <c r="J38" s="892">
        <f>IF(J$13=0,0,PPT!J63/J$13)</f>
        <v>6.9739235900545779E-5</v>
      </c>
      <c r="K38" s="892">
        <f>IF(K$13=0,0,PPT!K63/K$13)</f>
        <v>5.2691867124856816E-5</v>
      </c>
      <c r="L38" s="892">
        <f>IF(L$13=0,0,PPT!L63/L$13)</f>
        <v>1.1132084603842989E-4</v>
      </c>
      <c r="M38" s="892">
        <f>IF(M$13=0,0,PPT!M63/M$13)</f>
        <v>1.2545682648775432E-4</v>
      </c>
      <c r="N38" s="892">
        <f>IF(N$13=0,0,PPT!N63/N$13)</f>
        <v>8.1763242090295059E-5</v>
      </c>
      <c r="O38" s="892">
        <f>IF(O$13=0,0,PPT!O63/O$13)</f>
        <v>7.4097938144329899E-5</v>
      </c>
      <c r="P38" s="892">
        <f>IF(P$13=0,0,PPT!P63/P$13)</f>
        <v>3.6478984932593179E-5</v>
      </c>
      <c r="Q38" s="892">
        <f>IF(Q$13=0,0,PPT!Q63/Q$13)</f>
        <v>3.0995215955798129E-5</v>
      </c>
      <c r="R38" s="892">
        <f>IF(R$13=0,0,PPT!R63/R$13)</f>
        <v>2.6641955287848952E-5</v>
      </c>
      <c r="S38" s="892">
        <f>IF(S$13=0,0,PPT!S63/S$13)</f>
        <v>1.0309278350515464E-4</v>
      </c>
      <c r="T38" s="64"/>
      <c r="U38" s="91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91"/>
    </row>
    <row r="39" spans="1:51" ht="17.100000000000001" customHeight="1">
      <c r="A39" s="3"/>
      <c r="B39" s="272"/>
      <c r="C39" s="272"/>
      <c r="D39" s="229"/>
      <c r="E39" s="891" t="s">
        <v>233</v>
      </c>
      <c r="F39" s="892">
        <f>cálculos!$O$61</f>
        <v>0.74579633462640327</v>
      </c>
      <c r="G39" s="896"/>
      <c r="H39" s="892">
        <f>cálculos!C61</f>
        <v>2.4473760032928586</v>
      </c>
      <c r="I39" s="892">
        <f>cálculos!D61</f>
        <v>0.93190422206190526</v>
      </c>
      <c r="J39" s="892">
        <f>cálculos!E61</f>
        <v>0.75550637420606648</v>
      </c>
      <c r="K39" s="892">
        <f>cálculos!F61</f>
        <v>0.72628022311560092</v>
      </c>
      <c r="L39" s="892">
        <f>cálculos!G61</f>
        <v>0.85418789770390269</v>
      </c>
      <c r="M39" s="892">
        <f>cálculos!H61</f>
        <v>0.89482535787321071</v>
      </c>
      <c r="N39" s="892">
        <f>cálculos!I61</f>
        <v>0.78668538626952678</v>
      </c>
      <c r="O39" s="892">
        <f>cálculos!J61</f>
        <v>0.76333005846446234</v>
      </c>
      <c r="P39" s="892">
        <f>cálculos!K61</f>
        <v>0.6919950201809546</v>
      </c>
      <c r="Q39" s="892">
        <f>cálculos!L61</f>
        <v>0.6798253592868837</v>
      </c>
      <c r="R39" s="892">
        <f>cálculos!M61</f>
        <v>0.67093687923136169</v>
      </c>
      <c r="S39" s="892">
        <f>cálculos!N61</f>
        <v>0.82523023146384633</v>
      </c>
      <c r="T39" s="64"/>
      <c r="U39" s="9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91"/>
    </row>
    <row r="40" spans="1:51" ht="17.100000000000001" customHeight="1">
      <c r="A40" s="3"/>
      <c r="B40" s="272"/>
      <c r="C40" s="272"/>
      <c r="D40" s="229"/>
      <c r="E40" s="889" t="s">
        <v>433</v>
      </c>
      <c r="F40" s="893">
        <f>+PPT!F70</f>
        <v>1112695.2</v>
      </c>
      <c r="G40" s="895"/>
      <c r="H40" s="893">
        <f>+PPT!H70</f>
        <v>-35164</v>
      </c>
      <c r="I40" s="893">
        <f>+PPT!I70</f>
        <v>9911</v>
      </c>
      <c r="J40" s="893">
        <f>+PPT!J70</f>
        <v>80645</v>
      </c>
      <c r="K40" s="893">
        <f>+PPT!K70</f>
        <v>119491</v>
      </c>
      <c r="L40" s="893">
        <f>+PPT!L70</f>
        <v>30132.799999999988</v>
      </c>
      <c r="M40" s="893">
        <f>+PPT!M70</f>
        <v>19286.399999999994</v>
      </c>
      <c r="N40" s="893">
        <f>+PPT!N70</f>
        <v>60015</v>
      </c>
      <c r="O40" s="893">
        <f>+PPT!O70</f>
        <v>73473</v>
      </c>
      <c r="P40" s="893">
        <f>+PPT!P70</f>
        <v>194211</v>
      </c>
      <c r="Q40" s="893">
        <f>+PPT!Q70</f>
        <v>237600</v>
      </c>
      <c r="R40" s="893">
        <f>+PPT!R70</f>
        <v>284095</v>
      </c>
      <c r="S40" s="893">
        <f>+PPT!S70</f>
        <v>38999</v>
      </c>
      <c r="T40" s="64"/>
      <c r="U40" s="9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91"/>
    </row>
    <row r="41" spans="1:51" ht="17.100000000000001" customHeight="1">
      <c r="A41" s="3"/>
      <c r="B41" s="272"/>
      <c r="C41" s="272"/>
      <c r="D41" s="229"/>
      <c r="E41" s="891" t="s">
        <v>243</v>
      </c>
      <c r="F41" s="892">
        <f>IF(cálculos!O59=0,0,PPT!F70/cálculos!O59)</f>
        <v>0.34084863865808168</v>
      </c>
      <c r="G41" s="896"/>
      <c r="H41" s="892">
        <f>IF(cálculos!C59=0,0,PPT!H70/cálculos!C59)</f>
        <v>-0.59139911535680045</v>
      </c>
      <c r="I41" s="892">
        <f>IF(cálculos!D59=0,0,PPT!I70/cálculos!D59)</f>
        <v>7.3071648701652975E-2</v>
      </c>
      <c r="J41" s="892">
        <f>IF(cálculos!E59=0,0,PPT!J70/cálculos!E59)</f>
        <v>0.32361556982343498</v>
      </c>
      <c r="K41" s="892">
        <f>IF(cálculos!F59=0,0,PPT!K70/cálculos!F59)</f>
        <v>0.37687901745443991</v>
      </c>
      <c r="L41" s="892">
        <f>IF(cálculos!G59=0,0,PPT!L70/cálculos!G59)</f>
        <v>0.1707026085104309</v>
      </c>
      <c r="M41" s="892">
        <f>IF(cálculos!H59=0,0,PPT!M70/cálculos!H59)</f>
        <v>0.11753650162168483</v>
      </c>
      <c r="N41" s="892">
        <f>IF(cálculos!I59=0,0,PPT!N70/cálculos!I59)</f>
        <v>0.27115619211132697</v>
      </c>
      <c r="O41" s="892">
        <f>IF(cálculos!J59=0,0,PPT!O70/cálculos!J59)</f>
        <v>0.31004928852353864</v>
      </c>
      <c r="P41" s="892">
        <f>IF(cálculos!K59=0,0,PPT!P70/cálculos!K59)</f>
        <v>0.44509710451168144</v>
      </c>
      <c r="Q41" s="892">
        <f>IF(cálculos!L59=0,0,PPT!Q70/cálculos!L59)</f>
        <v>0.47096601552047096</v>
      </c>
      <c r="R41" s="892">
        <f>IF(cálculos!M59=0,0,PPT!R70/cálculos!M59)</f>
        <v>0.49045317220543805</v>
      </c>
      <c r="S41" s="892">
        <f>IF(cálculos!N59=0,0,PPT!S70/cálculos!N59)</f>
        <v>0.21178304171689855</v>
      </c>
      <c r="T41" s="64"/>
      <c r="U41" s="9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91"/>
    </row>
    <row r="42" spans="1:51" ht="17.100000000000001" customHeight="1">
      <c r="A42" s="3"/>
      <c r="B42" s="272"/>
      <c r="C42" s="272"/>
      <c r="D42" s="229"/>
      <c r="E42" s="891" t="s">
        <v>234</v>
      </c>
      <c r="F42" s="892">
        <f>IF(F13=0,0,PPT!F70/'AN2'!F13)</f>
        <v>0.25423502961175698</v>
      </c>
      <c r="G42" s="896"/>
      <c r="H42" s="892">
        <f>IF(H13=0,0,PPT!H70/'AN2'!H13)</f>
        <v>-1.450061855670103</v>
      </c>
      <c r="I42" s="892">
        <f>IF(I13=0,0,PPT!I70/'AN2'!I13)</f>
        <v>6.8116838487972509E-2</v>
      </c>
      <c r="J42" s="892">
        <f>IF(J13=0,0,PPT!J70/'AN2'!J13)</f>
        <v>0.24452698605215281</v>
      </c>
      <c r="K42" s="892">
        <f>IF(K13=0,0,PPT!K70/'AN2'!K13)</f>
        <v>0.27374799541809852</v>
      </c>
      <c r="L42" s="892">
        <f>IF(L13=0,0,PPT!L70/'AN2'!L13)</f>
        <v>0.14584386041333908</v>
      </c>
      <c r="M42" s="892">
        <f>IF(M13=0,0,PPT!M70/'AN2'!M13)</f>
        <v>0.10520045819014888</v>
      </c>
      <c r="N42" s="892">
        <f>IF(N13=0,0,PPT!N70/'AN2'!N13)</f>
        <v>0.21334873800213294</v>
      </c>
      <c r="O42" s="892">
        <f>IF(O13=0,0,PPT!O70/'AN2'!O13)</f>
        <v>0.23670425257731958</v>
      </c>
      <c r="P42" s="892">
        <f>IF(P13=0,0,PPT!P70/'AN2'!P13)</f>
        <v>0.30802696272799368</v>
      </c>
      <c r="Q42" s="892">
        <f>IF(Q13=0,0,PPT!Q70/'AN2'!Q13)</f>
        <v>0.32019405700424497</v>
      </c>
      <c r="R42" s="892">
        <f>IF(R13=0,0,PPT!R70/'AN2'!R13)</f>
        <v>0.3290802733696282</v>
      </c>
      <c r="S42" s="892">
        <f>IF(S13=0,0,PPT!S70/'AN2'!S13)</f>
        <v>0.1748050201703272</v>
      </c>
      <c r="T42" s="64"/>
      <c r="U42" s="91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91"/>
    </row>
    <row r="43" spans="1:51" ht="17.100000000000001" customHeight="1">
      <c r="A43" s="3"/>
      <c r="B43" s="272"/>
      <c r="C43" s="272"/>
      <c r="D43" s="229"/>
      <c r="E43" s="891" t="s">
        <v>244</v>
      </c>
      <c r="F43" s="892">
        <f>IF(cálculos!O7=0,0,PPT!F70/cálculos!O7)</f>
        <v>0.25420366537359668</v>
      </c>
      <c r="G43" s="896"/>
      <c r="H43" s="892">
        <f>IF(cálculos!C7=0,0,PPT!H70/cálculos!C7)</f>
        <v>-1.4473760032928586</v>
      </c>
      <c r="I43" s="892">
        <f>IF(cálculos!D7=0,0,PPT!I70/cálculos!D7)</f>
        <v>6.8095777938094751E-2</v>
      </c>
      <c r="J43" s="892">
        <f>IF(cálculos!E7=0,0,PPT!J70/cálculos!E7)</f>
        <v>0.24449362579393352</v>
      </c>
      <c r="K43" s="892">
        <f>IF(cálculos!F7=0,0,PPT!K70/cálculos!F7)</f>
        <v>0.27371977688439908</v>
      </c>
      <c r="L43" s="892">
        <f>IF(cálculos!G7=0,0,PPT!L70/cálculos!G7)</f>
        <v>0.14581210229609731</v>
      </c>
      <c r="M43" s="892">
        <f>IF(cálculos!H7=0,0,PPT!M70/cálculos!H7)</f>
        <v>0.10517464212678933</v>
      </c>
      <c r="N43" s="892">
        <f>IF(cálculos!I7=0,0,PPT!N70/cálculos!I7)</f>
        <v>0.21331461373047325</v>
      </c>
      <c r="O43" s="892">
        <f>IF(cálculos!J7=0,0,PPT!O70/cálculos!J7)</f>
        <v>0.23666994153553769</v>
      </c>
      <c r="P43" s="892">
        <f>IF(cálculos!K7=0,0,PPT!P70/cálculos!K7)</f>
        <v>0.30800497981904545</v>
      </c>
      <c r="Q43" s="892">
        <f>IF(cálculos!L7=0,0,PPT!Q70/cálculos!L7)</f>
        <v>0.32017464071311624</v>
      </c>
      <c r="R43" s="892">
        <f>IF(cálculos!M7=0,0,PPT!R70/cálculos!M7)</f>
        <v>0.32906312076863825</v>
      </c>
      <c r="S43" s="892">
        <f>IF(cálculos!N7=0,0,PPT!S70/cálculos!N7)</f>
        <v>0.17476976853615361</v>
      </c>
      <c r="T43" s="64"/>
      <c r="U43" s="91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91"/>
    </row>
    <row r="44" spans="1:51" ht="17.100000000000001" customHeight="1">
      <c r="A44" s="3"/>
      <c r="B44" s="272"/>
      <c r="C44" s="272"/>
      <c r="D44" s="229"/>
      <c r="E44" s="891" t="s">
        <v>235</v>
      </c>
      <c r="F44" s="897">
        <f>+F13-F20</f>
        <v>2722363.2</v>
      </c>
      <c r="G44" s="896"/>
      <c r="H44" s="897">
        <f t="shared" ref="H44:S44" si="9">+H13-H20</f>
        <v>13112.5</v>
      </c>
      <c r="I44" s="897">
        <f t="shared" si="9"/>
        <v>89000</v>
      </c>
      <c r="J44" s="897">
        <f t="shared" si="9"/>
        <v>205459</v>
      </c>
      <c r="K44" s="897">
        <f t="shared" si="9"/>
        <v>271830</v>
      </c>
      <c r="L44" s="897">
        <f t="shared" si="9"/>
        <v>125999.3</v>
      </c>
      <c r="M44" s="897">
        <f t="shared" si="9"/>
        <v>110332.9</v>
      </c>
      <c r="N44" s="897">
        <f t="shared" si="9"/>
        <v>173804</v>
      </c>
      <c r="O44" s="897">
        <f t="shared" si="9"/>
        <v>193337</v>
      </c>
      <c r="P44" s="897">
        <f t="shared" si="9"/>
        <v>394550</v>
      </c>
      <c r="Q44" s="897">
        <f t="shared" si="9"/>
        <v>465326.5</v>
      </c>
      <c r="R44" s="897">
        <f t="shared" si="9"/>
        <v>541924</v>
      </c>
      <c r="S44" s="897">
        <f t="shared" si="9"/>
        <v>137688</v>
      </c>
      <c r="T44" s="64"/>
      <c r="U44" s="91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91"/>
    </row>
    <row r="45" spans="1:51" ht="17.100000000000001" customHeight="1">
      <c r="A45" s="3"/>
      <c r="B45" s="272"/>
      <c r="C45" s="272"/>
      <c r="D45" s="229"/>
      <c r="E45" s="891" t="s">
        <v>236</v>
      </c>
      <c r="F45" s="898">
        <f>IF(F13=0,0,F44/F13)</f>
        <v>0.62202127659574469</v>
      </c>
      <c r="G45" s="901"/>
      <c r="H45" s="898">
        <f>IF(H13=0,0,H44/H13)</f>
        <v>0.54072164948453605</v>
      </c>
      <c r="I45" s="898">
        <f t="shared" ref="I45:S45" si="10">IF(I13=0,0,I44/I13)</f>
        <v>0.61168384879725091</v>
      </c>
      <c r="J45" s="898">
        <f t="shared" si="10"/>
        <v>0.62298059429957553</v>
      </c>
      <c r="K45" s="898">
        <f t="shared" si="10"/>
        <v>0.62274914089347078</v>
      </c>
      <c r="L45" s="898">
        <f t="shared" si="10"/>
        <v>0.60984124679347562</v>
      </c>
      <c r="M45" s="898">
        <f t="shared" si="10"/>
        <v>0.60182676048655426</v>
      </c>
      <c r="N45" s="898">
        <f t="shared" si="10"/>
        <v>0.61785993601137579</v>
      </c>
      <c r="O45" s="898">
        <f t="shared" si="10"/>
        <v>0.62286404639175252</v>
      </c>
      <c r="P45" s="898">
        <f t="shared" si="10"/>
        <v>0.62577319587628866</v>
      </c>
      <c r="Q45" s="898">
        <f t="shared" si="10"/>
        <v>0.62708240684589989</v>
      </c>
      <c r="R45" s="898">
        <f t="shared" si="10"/>
        <v>0.62773543380053287</v>
      </c>
      <c r="S45" s="898">
        <f t="shared" si="10"/>
        <v>0.61715822501120576</v>
      </c>
      <c r="T45" s="64"/>
      <c r="U45" s="91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91"/>
    </row>
    <row r="46" spans="1:51" ht="17.100000000000001" customHeight="1">
      <c r="A46" s="3"/>
      <c r="B46" s="272"/>
      <c r="C46" s="272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65"/>
      <c r="U46" s="91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91"/>
    </row>
    <row r="47" spans="1:51" ht="5.0999999999999996" customHeight="1">
      <c r="A47" s="3"/>
      <c r="B47" s="272"/>
      <c r="C47" s="272"/>
      <c r="D47" s="221"/>
      <c r="E47" s="221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3"/>
      <c r="U47" s="91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91"/>
    </row>
    <row r="48" spans="1:51">
      <c r="A48" s="3"/>
      <c r="B48" s="272"/>
      <c r="C48" s="272"/>
      <c r="D48" s="586"/>
      <c r="E48" s="591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83"/>
      <c r="U48" s="91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91"/>
    </row>
    <row r="49" spans="1:51" ht="15">
      <c r="A49" s="3"/>
      <c r="B49" s="272"/>
      <c r="C49" s="272"/>
      <c r="D49" s="589"/>
      <c r="E49" s="611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69"/>
      <c r="U49" s="91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91"/>
    </row>
    <row r="50" spans="1:51">
      <c r="A50" s="3"/>
      <c r="B50" s="272"/>
      <c r="C50" s="272"/>
      <c r="D50" s="589"/>
      <c r="E50" s="582"/>
      <c r="F50" s="580"/>
      <c r="G50" s="578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69"/>
      <c r="U50" s="91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91"/>
    </row>
    <row r="51" spans="1:51">
      <c r="A51" s="3"/>
      <c r="B51" s="272"/>
      <c r="C51" s="272"/>
      <c r="D51" s="589"/>
      <c r="E51" s="582"/>
      <c r="F51" s="578"/>
      <c r="G51" s="578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  <c r="S51" s="580"/>
      <c r="T51" s="69"/>
      <c r="U51" s="9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91"/>
    </row>
    <row r="52" spans="1:51">
      <c r="A52" s="3"/>
      <c r="B52" s="272"/>
      <c r="C52" s="272"/>
      <c r="D52" s="589"/>
      <c r="E52" s="582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69"/>
      <c r="U52" s="91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91"/>
    </row>
    <row r="53" spans="1:51">
      <c r="A53" s="3"/>
      <c r="B53" s="272"/>
      <c r="C53" s="272"/>
      <c r="D53" s="330"/>
      <c r="E53" s="582"/>
      <c r="F53" s="612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69"/>
      <c r="U53" s="91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91"/>
    </row>
    <row r="54" spans="1:51">
      <c r="A54" s="3"/>
      <c r="B54" s="272"/>
      <c r="C54" s="272"/>
      <c r="D54" s="589"/>
      <c r="E54" s="582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69"/>
      <c r="U54" s="91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91"/>
    </row>
    <row r="55" spans="1:51" ht="3.75" customHeight="1">
      <c r="A55" s="3"/>
      <c r="B55" s="272"/>
      <c r="C55" s="272"/>
      <c r="D55" s="589"/>
      <c r="E55" s="582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69"/>
      <c r="U55" s="91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91"/>
    </row>
    <row r="56" spans="1:51">
      <c r="A56" s="3"/>
      <c r="B56" s="272"/>
      <c r="C56" s="272"/>
      <c r="D56" s="589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69"/>
      <c r="U56" s="61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91"/>
    </row>
    <row r="57" spans="1:51">
      <c r="A57" s="3"/>
      <c r="B57" s="272"/>
      <c r="C57" s="272"/>
      <c r="D57" s="589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69"/>
      <c r="U57" s="61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91"/>
    </row>
    <row r="58" spans="1:51">
      <c r="A58" s="3"/>
      <c r="B58" s="272"/>
      <c r="C58" s="272"/>
      <c r="D58" s="589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69"/>
      <c r="U58" s="61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91"/>
    </row>
    <row r="59" spans="1:51">
      <c r="A59" s="3"/>
      <c r="B59" s="272"/>
      <c r="C59" s="272"/>
      <c r="D59" s="33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69"/>
      <c r="U59" s="61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91"/>
    </row>
    <row r="60" spans="1:51">
      <c r="A60" s="3"/>
      <c r="B60" s="272"/>
      <c r="C60" s="272"/>
      <c r="D60" s="33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69"/>
      <c r="U60" s="61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91"/>
    </row>
    <row r="61" spans="1:51">
      <c r="A61" s="3"/>
      <c r="B61" s="272"/>
      <c r="C61" s="272"/>
      <c r="D61" s="33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69"/>
      <c r="U61" s="61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91"/>
    </row>
    <row r="62" spans="1:51">
      <c r="A62" s="3"/>
      <c r="B62" s="272"/>
      <c r="C62" s="272"/>
      <c r="D62" s="33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69"/>
      <c r="U62" s="61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91"/>
    </row>
    <row r="63" spans="1:51">
      <c r="A63" s="3"/>
      <c r="B63" s="272"/>
      <c r="C63" s="272"/>
      <c r="D63" s="33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69"/>
      <c r="U63" s="61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91"/>
    </row>
    <row r="64" spans="1:51">
      <c r="A64" s="3"/>
      <c r="B64" s="272"/>
      <c r="C64" s="272"/>
      <c r="D64" s="33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69"/>
      <c r="U64" s="61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91"/>
    </row>
    <row r="65" spans="1:51">
      <c r="A65" s="3"/>
      <c r="B65" s="272"/>
      <c r="C65" s="272"/>
      <c r="D65" s="33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69"/>
      <c r="U65" s="61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91"/>
    </row>
    <row r="66" spans="1:51">
      <c r="A66" s="3"/>
      <c r="B66" s="272"/>
      <c r="C66" s="272"/>
      <c r="D66" s="33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69"/>
      <c r="U66" s="61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91"/>
    </row>
    <row r="67" spans="1:51">
      <c r="A67" s="3"/>
      <c r="B67" s="272"/>
      <c r="C67" s="272"/>
      <c r="D67" s="33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69"/>
      <c r="U67" s="61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91"/>
    </row>
    <row r="68" spans="1:51">
      <c r="A68" s="3"/>
      <c r="B68" s="272"/>
      <c r="C68" s="272"/>
      <c r="D68" s="33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69"/>
      <c r="U68" s="61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91"/>
    </row>
    <row r="69" spans="1:51">
      <c r="A69" s="3"/>
      <c r="B69" s="272"/>
      <c r="C69" s="272"/>
      <c r="D69" s="33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69"/>
      <c r="U69" s="61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91"/>
    </row>
    <row r="70" spans="1:51">
      <c r="A70" s="3"/>
      <c r="B70" s="272"/>
      <c r="C70" s="272"/>
      <c r="D70" s="33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69"/>
      <c r="U70" s="61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91"/>
    </row>
    <row r="71" spans="1:51">
      <c r="A71" s="3"/>
      <c r="B71" s="272"/>
      <c r="C71" s="272"/>
      <c r="D71" s="33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69"/>
      <c r="U71" s="61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91"/>
    </row>
    <row r="72" spans="1:51">
      <c r="A72" s="3"/>
      <c r="B72" s="272"/>
      <c r="C72" s="272"/>
      <c r="D72" s="33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69"/>
      <c r="U72" s="61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91"/>
    </row>
    <row r="73" spans="1:51">
      <c r="A73" s="3"/>
      <c r="B73" s="272"/>
      <c r="C73" s="272"/>
      <c r="D73" s="33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69"/>
      <c r="U73" s="61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91"/>
    </row>
    <row r="74" spans="1:51">
      <c r="A74" s="3"/>
      <c r="B74" s="272"/>
      <c r="C74" s="272"/>
      <c r="D74" s="33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69"/>
      <c r="U74" s="61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91"/>
    </row>
    <row r="75" spans="1:51">
      <c r="A75" s="3"/>
      <c r="B75" s="272"/>
      <c r="C75" s="272"/>
      <c r="D75" s="33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69"/>
      <c r="U75" s="61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91"/>
    </row>
    <row r="76" spans="1:51">
      <c r="A76" s="3"/>
      <c r="B76" s="272"/>
      <c r="C76" s="272"/>
      <c r="D76" s="33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69"/>
      <c r="U76" s="61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91"/>
    </row>
    <row r="77" spans="1:51">
      <c r="A77" s="3"/>
      <c r="B77" s="272"/>
      <c r="C77" s="272"/>
      <c r="D77" s="33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69"/>
      <c r="U77" s="61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91"/>
    </row>
    <row r="78" spans="1:51">
      <c r="A78" s="3"/>
      <c r="B78" s="272"/>
      <c r="C78" s="272"/>
      <c r="D78" s="33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69"/>
      <c r="U78" s="61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91"/>
    </row>
    <row r="79" spans="1:51">
      <c r="A79" s="3"/>
      <c r="B79" s="272"/>
      <c r="C79" s="272"/>
      <c r="D79" s="33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69"/>
      <c r="U79" s="61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91"/>
    </row>
    <row r="80" spans="1:51">
      <c r="A80" s="3"/>
      <c r="B80" s="272"/>
      <c r="C80" s="272"/>
      <c r="D80" s="33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69"/>
      <c r="U80" s="61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91"/>
    </row>
    <row r="81" spans="1:51">
      <c r="A81" s="3"/>
      <c r="B81" s="272"/>
      <c r="C81" s="272"/>
      <c r="D81" s="33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69"/>
      <c r="U81" s="61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91"/>
    </row>
    <row r="82" spans="1:51">
      <c r="A82" s="3"/>
      <c r="B82" s="272"/>
      <c r="C82" s="272"/>
      <c r="D82" s="33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69"/>
      <c r="U82" s="61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91"/>
    </row>
    <row r="83" spans="1:51">
      <c r="A83" s="3"/>
      <c r="B83" s="272"/>
      <c r="C83" s="272"/>
      <c r="D83" s="33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69"/>
      <c r="U83" s="61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91"/>
    </row>
    <row r="84" spans="1:51">
      <c r="A84" s="3"/>
      <c r="B84" s="272"/>
      <c r="C84" s="272"/>
      <c r="D84" s="33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69"/>
      <c r="U84" s="61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91"/>
    </row>
    <row r="85" spans="1:51">
      <c r="A85" s="3"/>
      <c r="B85" s="272"/>
      <c r="C85" s="272"/>
      <c r="D85" s="33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69"/>
      <c r="U85" s="61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91"/>
    </row>
    <row r="86" spans="1:51">
      <c r="A86" s="3"/>
      <c r="B86" s="272"/>
      <c r="C86" s="272"/>
      <c r="D86" s="33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69"/>
      <c r="U86" s="61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91"/>
    </row>
    <row r="87" spans="1:51">
      <c r="A87" s="3"/>
      <c r="B87" s="272"/>
      <c r="C87" s="272"/>
      <c r="D87" s="33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69"/>
      <c r="U87" s="61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91"/>
    </row>
    <row r="88" spans="1:51">
      <c r="A88" s="3"/>
      <c r="B88" s="272"/>
      <c r="C88" s="272"/>
      <c r="D88" s="33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69"/>
      <c r="U88" s="61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91"/>
    </row>
    <row r="89" spans="1:51">
      <c r="A89" s="3"/>
      <c r="B89" s="272"/>
      <c r="C89" s="272"/>
      <c r="D89" s="33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69"/>
      <c r="U89" s="61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91"/>
    </row>
    <row r="90" spans="1:51">
      <c r="A90" s="3"/>
      <c r="B90" s="272"/>
      <c r="C90" s="272"/>
      <c r="D90" s="33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69"/>
      <c r="U90" s="61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91"/>
    </row>
    <row r="91" spans="1:51">
      <c r="A91" s="3"/>
      <c r="B91" s="272"/>
      <c r="C91" s="272"/>
      <c r="D91" s="33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69"/>
      <c r="U91" s="61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91"/>
    </row>
    <row r="92" spans="1:51">
      <c r="A92" s="3"/>
      <c r="B92" s="272"/>
      <c r="C92" s="272"/>
      <c r="D92" s="33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69"/>
      <c r="U92" s="61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91"/>
    </row>
    <row r="93" spans="1:51">
      <c r="A93" s="3"/>
      <c r="B93" s="272"/>
      <c r="C93" s="272"/>
      <c r="D93" s="33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69"/>
      <c r="U93" s="61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91"/>
    </row>
    <row r="94" spans="1:51">
      <c r="A94" s="3"/>
      <c r="B94" s="272"/>
      <c r="C94" s="272"/>
      <c r="D94" s="33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69"/>
      <c r="U94" s="61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91"/>
    </row>
    <row r="95" spans="1:51">
      <c r="A95" s="3"/>
      <c r="B95" s="272"/>
      <c r="C95" s="272"/>
      <c r="D95" s="33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69"/>
      <c r="U95" s="61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91"/>
    </row>
    <row r="96" spans="1:51">
      <c r="A96" s="3"/>
      <c r="B96" s="272"/>
      <c r="C96" s="272"/>
      <c r="D96" s="33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69"/>
      <c r="U96" s="61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91"/>
    </row>
    <row r="97" spans="1:51">
      <c r="A97" s="3"/>
      <c r="B97" s="272"/>
      <c r="C97" s="272"/>
      <c r="D97" s="33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69"/>
      <c r="U97" s="61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91"/>
    </row>
    <row r="98" spans="1:51" ht="12.75" customHeight="1">
      <c r="A98" s="3"/>
      <c r="B98" s="272"/>
      <c r="C98" s="272"/>
      <c r="D98" s="331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70"/>
      <c r="U98" s="61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91"/>
    </row>
    <row r="99" spans="1:51" ht="15" customHeight="1">
      <c r="A99" s="5"/>
      <c r="B99" s="272"/>
      <c r="C99" s="273"/>
      <c r="D99" s="276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93"/>
      <c r="U99" s="9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91"/>
    </row>
    <row r="100" spans="1:51">
      <c r="A100" s="5"/>
      <c r="B100" s="27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91"/>
    </row>
    <row r="101" spans="1:51">
      <c r="A101" s="5"/>
      <c r="B101" s="272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91"/>
    </row>
    <row r="102" spans="1:51">
      <c r="A102" s="5"/>
      <c r="B102" s="272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91"/>
    </row>
    <row r="103" spans="1:51">
      <c r="A103" s="5"/>
      <c r="B103" s="272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91"/>
    </row>
    <row r="104" spans="1:51">
      <c r="A104" s="5"/>
      <c r="B104" s="9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91"/>
    </row>
    <row r="105" spans="1:51">
      <c r="A105" s="5"/>
      <c r="B105" s="9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91"/>
    </row>
    <row r="106" spans="1:51">
      <c r="A106" s="5"/>
      <c r="B106" s="9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91"/>
    </row>
    <row r="107" spans="1:51">
      <c r="A107" s="5"/>
      <c r="B107" s="9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91"/>
    </row>
    <row r="108" spans="1:51">
      <c r="A108" s="5"/>
      <c r="B108" s="9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91"/>
    </row>
    <row r="109" spans="1:51">
      <c r="A109" s="5"/>
      <c r="B109" s="9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91"/>
    </row>
    <row r="110" spans="1:51">
      <c r="A110" s="5"/>
      <c r="B110" s="9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91"/>
    </row>
    <row r="111" spans="1:51">
      <c r="A111" s="5"/>
      <c r="B111" s="9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91"/>
    </row>
    <row r="112" spans="1:51">
      <c r="A112" s="5"/>
      <c r="B112" s="9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91"/>
    </row>
    <row r="113" spans="1:51">
      <c r="A113" s="5"/>
      <c r="B113" s="9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91"/>
    </row>
    <row r="114" spans="1:51">
      <c r="A114" s="5"/>
      <c r="B114" s="9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91"/>
    </row>
    <row r="115" spans="1:51">
      <c r="A115" s="5"/>
      <c r="B115" s="9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91"/>
    </row>
    <row r="116" spans="1:51">
      <c r="A116" s="5"/>
      <c r="B116" s="9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91"/>
    </row>
    <row r="117" spans="1:51">
      <c r="A117" s="5"/>
      <c r="B117" s="9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91"/>
    </row>
    <row r="118" spans="1:51">
      <c r="A118" s="5"/>
      <c r="B118" s="9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91"/>
    </row>
    <row r="119" spans="1:51">
      <c r="A119" s="5"/>
      <c r="B119" s="9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91"/>
    </row>
    <row r="120" spans="1:51">
      <c r="A120" s="5"/>
      <c r="B120" s="9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91"/>
    </row>
    <row r="121" spans="1:51">
      <c r="A121" s="5"/>
      <c r="B121" s="9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91"/>
    </row>
    <row r="122" spans="1:51">
      <c r="A122" s="5"/>
      <c r="B122" s="9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91"/>
    </row>
    <row r="123" spans="1:51">
      <c r="A123" s="5"/>
      <c r="B123" s="9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91"/>
    </row>
    <row r="124" spans="1:51">
      <c r="A124" s="5"/>
      <c r="B124" s="9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91"/>
    </row>
    <row r="125" spans="1:51">
      <c r="A125" s="5"/>
      <c r="B125" s="9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91"/>
    </row>
    <row r="126" spans="1:51">
      <c r="A126" s="5"/>
      <c r="B126" s="9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91"/>
    </row>
    <row r="127" spans="1:51">
      <c r="A127" s="5"/>
      <c r="B127" s="9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91"/>
    </row>
    <row r="128" spans="1:51">
      <c r="A128" s="5"/>
      <c r="B128" s="9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91"/>
    </row>
    <row r="129" spans="1:51">
      <c r="A129" s="5"/>
      <c r="B129" s="9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91"/>
    </row>
    <row r="130" spans="1:51">
      <c r="A130" s="5"/>
      <c r="B130" s="9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91"/>
    </row>
    <row r="131" spans="1:51">
      <c r="A131" s="5"/>
      <c r="B131" s="9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91"/>
    </row>
    <row r="132" spans="1:51">
      <c r="A132" s="5"/>
      <c r="B132" s="9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91"/>
    </row>
    <row r="133" spans="1:51">
      <c r="A133" s="5"/>
      <c r="B133" s="9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91"/>
    </row>
    <row r="134" spans="1:51">
      <c r="A134" s="5"/>
      <c r="B134" s="9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91"/>
    </row>
    <row r="135" spans="1:51">
      <c r="A135" s="5"/>
      <c r="B135" s="9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91"/>
    </row>
    <row r="136" spans="1:51">
      <c r="A136" s="5"/>
      <c r="B136" s="9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91"/>
    </row>
    <row r="137" spans="1:51">
      <c r="A137" s="5"/>
      <c r="B137" s="9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91"/>
    </row>
    <row r="138" spans="1:51">
      <c r="A138" s="5"/>
      <c r="B138" s="9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91"/>
    </row>
    <row r="139" spans="1:51">
      <c r="A139" s="5"/>
      <c r="B139" s="9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91"/>
    </row>
    <row r="140" spans="1:51">
      <c r="A140" s="5"/>
      <c r="B140" s="9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91"/>
    </row>
    <row r="141" spans="1:51">
      <c r="A141" s="5"/>
      <c r="B141" s="9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91"/>
    </row>
    <row r="142" spans="1:51">
      <c r="A142" s="5"/>
      <c r="B142" s="9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91"/>
    </row>
    <row r="143" spans="1:51">
      <c r="A143" s="5"/>
      <c r="B143" s="9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91"/>
    </row>
    <row r="144" spans="1:51">
      <c r="A144" s="5"/>
      <c r="B144" s="9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91"/>
    </row>
    <row r="145" spans="1:51">
      <c r="A145" s="5"/>
      <c r="B145" s="9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91"/>
    </row>
    <row r="146" spans="1:51">
      <c r="A146" s="5"/>
      <c r="B146" s="9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91"/>
    </row>
    <row r="147" spans="1:51">
      <c r="A147" s="5"/>
      <c r="B147" s="9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91"/>
    </row>
    <row r="148" spans="1:51">
      <c r="A148" s="5"/>
      <c r="B148" s="9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91"/>
    </row>
    <row r="149" spans="1:51">
      <c r="A149" s="5"/>
      <c r="B149" s="9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91"/>
    </row>
    <row r="150" spans="1:51">
      <c r="A150" s="5"/>
      <c r="B150" s="9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91"/>
    </row>
    <row r="151" spans="1:51">
      <c r="A151" s="5"/>
      <c r="B151" s="9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91"/>
    </row>
    <row r="152" spans="1:51">
      <c r="A152" s="5"/>
      <c r="B152" s="9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91"/>
    </row>
    <row r="153" spans="1:51">
      <c r="A153" s="5"/>
      <c r="B153" s="9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91"/>
    </row>
    <row r="154" spans="1:51">
      <c r="A154" s="5"/>
      <c r="B154" s="9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91"/>
    </row>
    <row r="155" spans="1:51">
      <c r="A155" s="5"/>
      <c r="B155" s="9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91"/>
    </row>
    <row r="156" spans="1:51">
      <c r="A156" s="5"/>
      <c r="B156" s="9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91"/>
    </row>
    <row r="157" spans="1:51">
      <c r="A157" s="5"/>
      <c r="B157" s="9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91"/>
    </row>
    <row r="158" spans="1:51">
      <c r="A158" s="5"/>
      <c r="B158" s="9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91"/>
    </row>
    <row r="159" spans="1:51">
      <c r="A159" s="5"/>
      <c r="B159" s="9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91"/>
    </row>
    <row r="160" spans="1:51">
      <c r="A160" s="5"/>
      <c r="B160" s="9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91"/>
    </row>
    <row r="161" spans="1:51">
      <c r="A161" s="5"/>
      <c r="B161" s="9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91"/>
    </row>
    <row r="162" spans="1:51">
      <c r="A162" s="5"/>
      <c r="B162" s="9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91"/>
    </row>
    <row r="163" spans="1:51">
      <c r="A163" s="5"/>
      <c r="B163" s="9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91"/>
    </row>
    <row r="164" spans="1:51">
      <c r="A164" s="5"/>
      <c r="B164" s="9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91"/>
    </row>
    <row r="165" spans="1:51">
      <c r="A165" s="5"/>
      <c r="B165" s="9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91"/>
    </row>
    <row r="166" spans="1:51">
      <c r="A166" s="5"/>
      <c r="B166" s="9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91"/>
    </row>
    <row r="167" spans="1:51">
      <c r="A167" s="5"/>
      <c r="B167" s="9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91"/>
    </row>
    <row r="168" spans="1:51">
      <c r="A168" s="5"/>
      <c r="B168" s="9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91"/>
    </row>
    <row r="169" spans="1:51">
      <c r="A169" s="5"/>
      <c r="B169" s="9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91"/>
    </row>
    <row r="170" spans="1:51">
      <c r="A170" s="5"/>
      <c r="B170" s="9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91"/>
    </row>
    <row r="171" spans="1:51">
      <c r="A171" s="5"/>
      <c r="B171" s="9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91"/>
    </row>
    <row r="172" spans="1:51">
      <c r="A172" s="5"/>
      <c r="B172" s="9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91"/>
    </row>
    <row r="173" spans="1:51">
      <c r="A173" s="5"/>
      <c r="B173" s="9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91"/>
    </row>
    <row r="174" spans="1:51">
      <c r="A174" s="5"/>
      <c r="B174" s="9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91"/>
    </row>
    <row r="175" spans="1:51">
      <c r="A175" s="5"/>
      <c r="B175" s="9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91"/>
    </row>
    <row r="176" spans="1:51">
      <c r="A176" s="5"/>
      <c r="B176" s="9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91"/>
    </row>
    <row r="177" spans="1:51">
      <c r="A177" s="5"/>
      <c r="B177" s="9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91"/>
    </row>
    <row r="178" spans="1:51">
      <c r="A178" s="5"/>
      <c r="B178" s="9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91"/>
    </row>
    <row r="179" spans="1:51">
      <c r="A179" s="5"/>
      <c r="B179" s="9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91"/>
    </row>
    <row r="180" spans="1:51">
      <c r="A180" s="5"/>
      <c r="B180" s="9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91"/>
    </row>
    <row r="181" spans="1:51">
      <c r="A181" s="5"/>
      <c r="B181" s="9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91"/>
    </row>
    <row r="182" spans="1:51">
      <c r="A182" s="5"/>
      <c r="B182" s="9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91"/>
    </row>
    <row r="183" spans="1:51">
      <c r="A183" s="5"/>
      <c r="B183" s="9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91"/>
    </row>
    <row r="184" spans="1:51">
      <c r="A184" s="5"/>
      <c r="B184" s="9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91"/>
    </row>
    <row r="185" spans="1:51">
      <c r="A185" s="5"/>
      <c r="B185" s="9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91"/>
    </row>
    <row r="186" spans="1:51">
      <c r="A186" s="5"/>
      <c r="B186" s="9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91"/>
    </row>
    <row r="187" spans="1:51">
      <c r="A187" s="5"/>
      <c r="B187" s="9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91"/>
    </row>
    <row r="188" spans="1:51">
      <c r="A188" s="93"/>
      <c r="B188" s="10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4"/>
    </row>
  </sheetData>
  <sheetProtection sheet="1" objects="1" scenarios="1"/>
  <mergeCells count="8">
    <mergeCell ref="J2:J3"/>
    <mergeCell ref="K2:N3"/>
    <mergeCell ref="E10:G10"/>
    <mergeCell ref="E25:G25"/>
    <mergeCell ref="H10:I10"/>
    <mergeCell ref="H25:I25"/>
    <mergeCell ref="E2:F3"/>
    <mergeCell ref="G2:I3"/>
  </mergeCells>
  <phoneticPr fontId="2" type="noConversion"/>
  <hyperlinks>
    <hyperlink ref="H10" location="'AN2'!A83" display="ir GRÁFICOS▼"/>
    <hyperlink ref="H10:I10" location="graficAN2" tooltip="ver GRÁFICOS" display="gráficos  ▼"/>
    <hyperlink ref="H25" location="'AN2'!A83" display="ir GRÁFICOS▼"/>
    <hyperlink ref="H25:I25" location="graficAN2" tooltip="ver GRÁFICOS" display="gráficos  ▼"/>
  </hyperlinks>
  <printOptions horizontalCentered="1" verticalCentered="1"/>
  <pageMargins left="0" right="0" top="0" bottom="0" header="0" footer="0"/>
  <pageSetup paperSize="9" scale="55" fitToWidth="2" fitToHeight="2" orientation="landscape" horizontalDpi="4294967292" r:id="rId1"/>
  <headerFooter alignWithMargins="0"/>
  <rowBreaks count="1" manualBreakCount="1">
    <brk id="47" max="18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indexed="21"/>
    <pageSetUpPr fitToPage="1"/>
  </sheetPr>
  <dimension ref="A1:BK264"/>
  <sheetViews>
    <sheetView showGridLines="0" showRowColHeaders="0" showZeros="0" showOutlineSymbols="0" zoomScale="75" zoomScaleNormal="75" workbookViewId="0">
      <pane xSplit="6" ySplit="4" topLeftCell="G5" activePane="bottomRight" state="frozen"/>
      <selection pane="topRight" activeCell="E1" sqref="E1"/>
      <selection pane="bottomLeft" activeCell="A6" sqref="A6"/>
      <selection pane="bottomRight" activeCell="A5" sqref="A5:A120"/>
    </sheetView>
  </sheetViews>
  <sheetFormatPr baseColWidth="10" defaultRowHeight="12.75"/>
  <cols>
    <col min="1" max="1" width="4.7109375" hidden="1" customWidth="1"/>
    <col min="2" max="2" width="2.7109375" customWidth="1"/>
    <col min="3" max="3" width="1.28515625" customWidth="1"/>
    <col min="4" max="4" width="3.85546875" customWidth="1"/>
    <col min="5" max="5" width="36.28515625" customWidth="1"/>
    <col min="6" max="6" width="15.7109375" customWidth="1"/>
    <col min="7" max="10" width="14.7109375" customWidth="1"/>
    <col min="11" max="11" width="15.7109375" customWidth="1"/>
    <col min="12" max="12" width="14.5703125" customWidth="1"/>
    <col min="13" max="13" width="15.7109375" customWidth="1"/>
    <col min="14" max="18" width="14.7109375" customWidth="1"/>
    <col min="19" max="19" width="7.140625" customWidth="1"/>
    <col min="20" max="20" width="1.7109375" customWidth="1"/>
    <col min="21" max="21" width="8.7109375" customWidth="1"/>
    <col min="22" max="63" width="11.42578125" style="73"/>
  </cols>
  <sheetData>
    <row r="1" spans="1:54" ht="12.75" customHeight="1">
      <c r="A1" s="6"/>
      <c r="B1" s="149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  <c r="T1" s="222"/>
      <c r="U1" s="188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91"/>
    </row>
    <row r="2" spans="1:54" ht="16.5" customHeight="1">
      <c r="A2" s="6"/>
      <c r="B2" s="149"/>
      <c r="C2" s="213"/>
      <c r="D2" s="214"/>
      <c r="E2" s="1101" t="str">
        <f>INI!$G$11</f>
        <v>MiEMPRESA</v>
      </c>
      <c r="F2" s="1101"/>
      <c r="G2" s="974" t="s">
        <v>18</v>
      </c>
      <c r="H2" s="974"/>
      <c r="I2" s="974"/>
      <c r="J2" s="963">
        <f>SB!$C$73</f>
        <v>2025</v>
      </c>
      <c r="K2" s="1122" t="s">
        <v>434</v>
      </c>
      <c r="L2" s="1122"/>
      <c r="M2" s="1122"/>
      <c r="N2" s="523"/>
      <c r="O2" s="628"/>
      <c r="P2" s="266"/>
      <c r="Q2" s="533"/>
      <c r="R2" s="534"/>
      <c r="S2" s="266"/>
      <c r="T2" s="270"/>
      <c r="U2" s="18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91"/>
    </row>
    <row r="3" spans="1:54" ht="16.5" customHeight="1">
      <c r="A3" s="6"/>
      <c r="B3" s="149"/>
      <c r="C3" s="217"/>
      <c r="D3" s="218"/>
      <c r="E3" s="1102"/>
      <c r="F3" s="1102"/>
      <c r="G3" s="981"/>
      <c r="H3" s="981"/>
      <c r="I3" s="981"/>
      <c r="J3" s="982"/>
      <c r="K3" s="1123"/>
      <c r="L3" s="1123"/>
      <c r="M3" s="1123"/>
      <c r="N3" s="524"/>
      <c r="O3" s="626"/>
      <c r="P3" s="221"/>
      <c r="Q3" s="221"/>
      <c r="R3" s="221"/>
      <c r="S3" s="222"/>
      <c r="T3" s="223"/>
      <c r="U3" s="18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91"/>
    </row>
    <row r="4" spans="1:54" ht="5.0999999999999996" customHeight="1">
      <c r="A4" s="6"/>
      <c r="B4" s="149"/>
      <c r="C4" s="149"/>
      <c r="D4" s="148"/>
      <c r="E4" s="615"/>
      <c r="F4" s="221"/>
      <c r="G4" s="221"/>
      <c r="H4" s="148"/>
      <c r="I4" s="526"/>
      <c r="J4" s="526"/>
      <c r="K4" s="527"/>
      <c r="L4" s="527"/>
      <c r="M4" s="527"/>
      <c r="N4" s="528"/>
      <c r="O4" s="222"/>
      <c r="P4" s="221"/>
      <c r="Q4" s="221"/>
      <c r="R4" s="221"/>
      <c r="S4" s="222"/>
      <c r="T4" s="223"/>
      <c r="U4" s="188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91"/>
    </row>
    <row r="5" spans="1:54" ht="7.5" customHeight="1">
      <c r="A5" s="6"/>
      <c r="B5" s="149"/>
      <c r="C5" s="149"/>
      <c r="D5" s="22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26"/>
      <c r="T5" s="223"/>
      <c r="U5" s="18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91"/>
    </row>
    <row r="6" spans="1:54" ht="6" customHeight="1">
      <c r="A6" s="3"/>
      <c r="B6" s="272"/>
      <c r="C6" s="272"/>
      <c r="D6" s="604"/>
      <c r="E6" s="599"/>
      <c r="F6" s="599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8"/>
      <c r="T6" s="223"/>
      <c r="U6" s="188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91"/>
    </row>
    <row r="7" spans="1:54" ht="20.25" customHeight="1">
      <c r="A7" s="3"/>
      <c r="B7" s="272"/>
      <c r="C7" s="272"/>
      <c r="D7" s="290">
        <v>1</v>
      </c>
      <c r="E7" s="616" t="s">
        <v>4</v>
      </c>
      <c r="F7" s="232" t="str">
        <f>'AN2'!F12</f>
        <v>Total</v>
      </c>
      <c r="G7" s="594" t="str">
        <f>SB!C72</f>
        <v>Enero</v>
      </c>
      <c r="H7" s="594" t="str">
        <f>SB!D72</f>
        <v>Febrero</v>
      </c>
      <c r="I7" s="594" t="str">
        <f>SB!E72</f>
        <v>Marzo</v>
      </c>
      <c r="J7" s="594" t="str">
        <f>SB!F72</f>
        <v>Abril</v>
      </c>
      <c r="K7" s="594" t="str">
        <f>SB!G72</f>
        <v>Mayo</v>
      </c>
      <c r="L7" s="594" t="str">
        <f>SB!H72</f>
        <v>Junio</v>
      </c>
      <c r="M7" s="594" t="str">
        <f>SB!I72</f>
        <v>Julio</v>
      </c>
      <c r="N7" s="594" t="str">
        <f>SB!J72</f>
        <v>Agosto</v>
      </c>
      <c r="O7" s="594" t="str">
        <f>SB!K72</f>
        <v>Septiembre</v>
      </c>
      <c r="P7" s="594" t="str">
        <f>SB!L72</f>
        <v>Octubre</v>
      </c>
      <c r="Q7" s="594" t="str">
        <f>SB!M72</f>
        <v>Noviembre</v>
      </c>
      <c r="R7" s="594" t="str">
        <f>SB!N72</f>
        <v>Diciembre</v>
      </c>
      <c r="S7" s="228"/>
      <c r="T7" s="223"/>
      <c r="U7" s="188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91"/>
    </row>
    <row r="8" spans="1:54" ht="6.75" customHeight="1">
      <c r="A8" s="3"/>
      <c r="B8" s="272"/>
      <c r="C8" s="272"/>
      <c r="D8" s="229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28"/>
      <c r="T8" s="223"/>
      <c r="U8" s="18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91"/>
    </row>
    <row r="9" spans="1:54" ht="17.100000000000001" customHeight="1">
      <c r="A9" s="3"/>
      <c r="B9" s="272"/>
      <c r="C9" s="272"/>
      <c r="D9" s="229"/>
      <c r="E9" s="629" t="s">
        <v>247</v>
      </c>
      <c r="F9" s="902">
        <f>IF('AN2'!F45=0,0,'AN2'!F17/'AN2'!F45)</f>
        <v>2588226.5777321705</v>
      </c>
      <c r="G9" s="903">
        <f>IF('AN2'!H45=0,0,'AN2'!H17/'AN2'!H45)</f>
        <v>89322.297426120116</v>
      </c>
      <c r="H9" s="903">
        <f>IF('AN2'!I45=0,0,'AN2'!I17/'AN2'!I45)</f>
        <v>129333.15168539326</v>
      </c>
      <c r="I9" s="903">
        <f>IF('AN2'!J45=0,0,'AN2'!J17/'AN2'!J45)</f>
        <v>200385.05395237004</v>
      </c>
      <c r="J9" s="903">
        <f>IF('AN2'!K45=0,0,'AN2'!K17/'AN2'!K45)</f>
        <v>244658.70764816247</v>
      </c>
      <c r="K9" s="903">
        <f>IF('AN2'!L45=0,0,'AN2'!L17/'AN2'!L45)</f>
        <v>157235.18293355597</v>
      </c>
      <c r="L9" s="903">
        <f>IF('AN2'!M45=0,0,'AN2'!M17/'AN2'!M45)</f>
        <v>151320.12396121194</v>
      </c>
      <c r="M9" s="903">
        <f>IF('AN2'!N45=0,0,'AN2'!N17/'AN2'!N45)</f>
        <v>184201.94184253525</v>
      </c>
      <c r="N9" s="903">
        <f>IF('AN2'!O45=0,0,'AN2'!O17/'AN2'!O45)</f>
        <v>192475.38960467992</v>
      </c>
      <c r="O9" s="903">
        <f>IF('AN2'!P45=0,0,'AN2'!P17/'AN2'!P45)</f>
        <v>320181.49917627679</v>
      </c>
      <c r="P9" s="903">
        <f>IF('AN2'!Q45=0,0,'AN2'!Q17/'AN2'!Q45)</f>
        <v>363187.5133374093</v>
      </c>
      <c r="Q9" s="903">
        <f>IF('AN2'!R45=0,0,'AN2'!R17/'AN2'!R45)</f>
        <v>410763.81245340675</v>
      </c>
      <c r="R9" s="903">
        <f>IF('AN2'!S45=0,0,'AN2'!S17/'AN2'!S45)</f>
        <v>159944.39675207715</v>
      </c>
      <c r="S9" s="228"/>
      <c r="T9" s="223"/>
      <c r="U9" s="18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91"/>
    </row>
    <row r="10" spans="1:54" ht="14.25">
      <c r="A10" s="3"/>
      <c r="B10" s="272"/>
      <c r="C10" s="272"/>
      <c r="D10" s="229"/>
      <c r="E10" s="617"/>
      <c r="F10" s="904" t="s">
        <v>211</v>
      </c>
      <c r="G10" s="905">
        <f>+G9</f>
        <v>89322.297426120116</v>
      </c>
      <c r="H10" s="905">
        <f>+G10+H9</f>
        <v>218655.44911151339</v>
      </c>
      <c r="I10" s="905">
        <f t="shared" ref="I10:R10" si="0">+H10+I9</f>
        <v>419040.5030638834</v>
      </c>
      <c r="J10" s="905">
        <f t="shared" si="0"/>
        <v>663699.2107120459</v>
      </c>
      <c r="K10" s="905">
        <f t="shared" si="0"/>
        <v>820934.39364560181</v>
      </c>
      <c r="L10" s="905">
        <f t="shared" si="0"/>
        <v>972254.51760681369</v>
      </c>
      <c r="M10" s="905">
        <f t="shared" si="0"/>
        <v>1156456.459449349</v>
      </c>
      <c r="N10" s="905">
        <f t="shared" si="0"/>
        <v>1348931.849054029</v>
      </c>
      <c r="O10" s="905">
        <f t="shared" si="0"/>
        <v>1669113.3482303058</v>
      </c>
      <c r="P10" s="905">
        <f t="shared" si="0"/>
        <v>2032300.8615677152</v>
      </c>
      <c r="Q10" s="905">
        <f t="shared" si="0"/>
        <v>2443064.674021122</v>
      </c>
      <c r="R10" s="905">
        <f t="shared" si="0"/>
        <v>2603009.0707731992</v>
      </c>
      <c r="S10" s="228"/>
      <c r="T10" s="223"/>
      <c r="U10" s="18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91"/>
    </row>
    <row r="11" spans="1:54" ht="9.75" customHeight="1">
      <c r="A11" s="3"/>
      <c r="B11" s="272"/>
      <c r="C11" s="272"/>
      <c r="D11" s="229"/>
      <c r="E11" s="618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228"/>
      <c r="T11" s="223"/>
      <c r="U11" s="18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91"/>
    </row>
    <row r="12" spans="1:54" ht="17.100000000000001" customHeight="1">
      <c r="A12" s="3"/>
      <c r="B12" s="272"/>
      <c r="C12" s="272"/>
      <c r="D12" s="229"/>
      <c r="E12" s="629" t="s">
        <v>355</v>
      </c>
      <c r="F12" s="902">
        <f>IF('AN2'!F13=0,0,(F9*365)/'AN2'!F13)</f>
        <v>215.85113257481589</v>
      </c>
      <c r="G12" s="903">
        <f>IF('AN2'!H13=0,0,(G9*30)/'AN2'!H13)</f>
        <v>110.50181124880839</v>
      </c>
      <c r="H12" s="903">
        <f>IF('AN2'!I13=0,0,(H9*30)/'AN2'!I13)</f>
        <v>26.666629213483148</v>
      </c>
      <c r="I12" s="903">
        <f>IF('AN2'!J13=0,0,(I9*30)/'AN2'!J13)</f>
        <v>18.227870280688606</v>
      </c>
      <c r="J12" s="903">
        <f>IF('AN2'!K13=0,0,(J9*30)/'AN2'!K13)</f>
        <v>16.815031453481957</v>
      </c>
      <c r="K12" s="903">
        <f>IF('AN2'!L13=0,0,(K9*30)/'AN2'!L13)</f>
        <v>22.8307220754401</v>
      </c>
      <c r="L12" s="903">
        <f>IF('AN2'!M13=0,0,(L9*30)/'AN2'!M13)</f>
        <v>24.761925046835529</v>
      </c>
      <c r="M12" s="903">
        <f>IF('AN2'!N13=0,0,(M9*30)/'AN2'!N13)</f>
        <v>19.644714736139559</v>
      </c>
      <c r="N12" s="903">
        <f>IF('AN2'!O13=0,0,(N9*30)/'AN2'!O13)</f>
        <v>18.602647191173961</v>
      </c>
      <c r="O12" s="903">
        <f>IF('AN2'!P13=0,0,(O9*30)/'AN2'!P13)</f>
        <v>15.23464706627804</v>
      </c>
      <c r="P12" s="903">
        <f>IF('AN2'!Q13=0,0,(P9*30)/'AN2'!Q13)</f>
        <v>14.683141836968236</v>
      </c>
      <c r="Q12" s="903">
        <f>IF('AN2'!R13=0,0,(Q9*30)/'AN2'!R13)</f>
        <v>14.274197119891349</v>
      </c>
      <c r="R12" s="903">
        <f>IF('AN2'!S13=0,0,(R9*30)/'AN2'!S13)</f>
        <v>21.507538783336237</v>
      </c>
      <c r="S12" s="228"/>
      <c r="T12" s="223"/>
      <c r="U12" s="18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91"/>
    </row>
    <row r="13" spans="1:54" ht="19.5" customHeight="1">
      <c r="A13" s="3"/>
      <c r="B13" s="272"/>
      <c r="C13" s="272"/>
      <c r="D13" s="229"/>
      <c r="E13" s="618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228"/>
      <c r="T13" s="223"/>
      <c r="U13" s="188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91"/>
    </row>
    <row r="14" spans="1:54" ht="20.100000000000001" customHeight="1">
      <c r="A14" s="3"/>
      <c r="B14" s="272"/>
      <c r="C14" s="272"/>
      <c r="D14" s="290">
        <v>2</v>
      </c>
      <c r="E14" s="616" t="s">
        <v>9</v>
      </c>
      <c r="F14" s="906"/>
      <c r="G14" s="907">
        <f>IF(F9&lt;0,"ERROR: Punto de Equlibrio Negativo, cuanto más vendas, más perderás… revisa el presupuesto",0)</f>
        <v>0</v>
      </c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228"/>
      <c r="T14" s="223"/>
      <c r="U14" s="18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91"/>
    </row>
    <row r="15" spans="1:54" ht="7.5" customHeight="1">
      <c r="A15" s="3"/>
      <c r="B15" s="272"/>
      <c r="C15" s="272"/>
      <c r="D15" s="229"/>
      <c r="E15" s="618"/>
      <c r="F15" s="906"/>
      <c r="G15" s="906"/>
      <c r="H15" s="906"/>
      <c r="I15" s="906"/>
      <c r="J15" s="906"/>
      <c r="K15" s="906"/>
      <c r="L15" s="906"/>
      <c r="M15" s="906"/>
      <c r="N15" s="906"/>
      <c r="O15" s="906"/>
      <c r="P15" s="906"/>
      <c r="Q15" s="906"/>
      <c r="R15" s="906"/>
      <c r="S15" s="228"/>
      <c r="T15" s="223"/>
      <c r="U15" s="18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91"/>
    </row>
    <row r="16" spans="1:54" ht="17.100000000000001" customHeight="1">
      <c r="A16" s="3"/>
      <c r="B16" s="272"/>
      <c r="C16" s="272"/>
      <c r="D16" s="229"/>
      <c r="E16" s="629" t="s">
        <v>5</v>
      </c>
      <c r="F16" s="909">
        <v>3000</v>
      </c>
      <c r="G16" s="908" t="s">
        <v>6</v>
      </c>
      <c r="H16" s="906"/>
      <c r="I16" s="906"/>
      <c r="J16" s="906"/>
      <c r="K16" s="906"/>
      <c r="L16" s="906"/>
      <c r="M16" s="906"/>
      <c r="N16" s="906"/>
      <c r="O16" s="906"/>
      <c r="P16" s="906"/>
      <c r="Q16" s="906"/>
      <c r="R16" s="906"/>
      <c r="S16" s="228"/>
      <c r="T16" s="223"/>
      <c r="U16" s="18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91"/>
    </row>
    <row r="17" spans="1:54" ht="3" customHeight="1">
      <c r="A17" s="3"/>
      <c r="B17" s="272"/>
      <c r="C17" s="272"/>
      <c r="D17" s="229"/>
      <c r="E17" s="618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228"/>
      <c r="T17" s="223"/>
      <c r="U17" s="18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91"/>
    </row>
    <row r="18" spans="1:54" ht="14.1" customHeight="1">
      <c r="A18" s="3"/>
      <c r="B18" s="272"/>
      <c r="C18" s="272"/>
      <c r="D18" s="22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228"/>
      <c r="T18" s="223"/>
      <c r="U18" s="18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91"/>
    </row>
    <row r="19" spans="1:54" ht="5.0999999999999996" customHeight="1">
      <c r="A19" s="3"/>
      <c r="B19" s="272"/>
      <c r="C19" s="272"/>
      <c r="D19" s="631"/>
      <c r="E19" s="632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266"/>
      <c r="T19" s="223"/>
      <c r="U19" s="18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91"/>
    </row>
    <row r="20" spans="1:54" ht="17.100000000000001" customHeight="1">
      <c r="A20" s="3"/>
      <c r="B20" s="272"/>
      <c r="C20" s="272"/>
      <c r="D20" s="634"/>
      <c r="E20" s="633"/>
      <c r="F20" s="635"/>
      <c r="G20" s="635"/>
      <c r="H20" s="635"/>
      <c r="I20" s="635"/>
      <c r="J20" s="642"/>
      <c r="K20" s="635"/>
      <c r="L20" s="635"/>
      <c r="M20" s="635"/>
      <c r="N20" s="635"/>
      <c r="O20" s="635"/>
      <c r="P20" s="635"/>
      <c r="Q20" s="635"/>
      <c r="R20" s="635"/>
      <c r="S20" s="339"/>
      <c r="T20" s="223"/>
      <c r="U20" s="188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91"/>
    </row>
    <row r="21" spans="1:54" ht="17.100000000000001" customHeight="1">
      <c r="A21" s="3"/>
      <c r="B21" s="272"/>
      <c r="C21" s="272"/>
      <c r="D21" s="636"/>
      <c r="E21" s="620"/>
      <c r="F21" s="621"/>
      <c r="G21" s="621"/>
      <c r="H21" s="621"/>
      <c r="I21" s="621"/>
      <c r="J21" s="643"/>
      <c r="K21" s="621"/>
      <c r="L21" s="621"/>
      <c r="M21" s="621"/>
      <c r="N21" s="621"/>
      <c r="O21" s="621"/>
      <c r="P21" s="621"/>
      <c r="Q21" s="621"/>
      <c r="R21" s="621"/>
      <c r="S21" s="209"/>
      <c r="T21" s="223"/>
      <c r="U21" s="18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1"/>
    </row>
    <row r="22" spans="1:54" ht="17.100000000000001" customHeight="1">
      <c r="A22" s="3"/>
      <c r="B22" s="272"/>
      <c r="C22" s="272"/>
      <c r="D22" s="636"/>
      <c r="E22" s="620"/>
      <c r="F22" s="621"/>
      <c r="G22" s="621"/>
      <c r="H22" s="621"/>
      <c r="I22" s="621"/>
      <c r="J22" s="643"/>
      <c r="K22" s="621"/>
      <c r="L22" s="621"/>
      <c r="M22" s="621"/>
      <c r="N22" s="621"/>
      <c r="O22" s="621"/>
      <c r="P22" s="621"/>
      <c r="Q22" s="621"/>
      <c r="R22" s="621"/>
      <c r="S22" s="209"/>
      <c r="T22" s="223"/>
      <c r="U22" s="18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91"/>
    </row>
    <row r="23" spans="1:54" ht="17.100000000000001" customHeight="1">
      <c r="A23" s="3"/>
      <c r="B23" s="272"/>
      <c r="C23" s="272"/>
      <c r="D23" s="636"/>
      <c r="E23" s="200"/>
      <c r="F23" s="200"/>
      <c r="G23" s="200"/>
      <c r="H23" s="200"/>
      <c r="I23" s="621"/>
      <c r="J23" s="643"/>
      <c r="K23" s="621"/>
      <c r="L23" s="621"/>
      <c r="M23" s="621"/>
      <c r="N23" s="621"/>
      <c r="O23" s="621"/>
      <c r="P23" s="621"/>
      <c r="Q23" s="621"/>
      <c r="R23" s="621"/>
      <c r="S23" s="209"/>
      <c r="T23" s="223"/>
      <c r="U23" s="188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91"/>
    </row>
    <row r="24" spans="1:54" ht="17.100000000000001" customHeight="1">
      <c r="A24" s="3"/>
      <c r="B24" s="272"/>
      <c r="C24" s="272"/>
      <c r="D24" s="636"/>
      <c r="E24" s="200"/>
      <c r="F24" s="200"/>
      <c r="G24" s="200"/>
      <c r="H24" s="200"/>
      <c r="I24" s="621"/>
      <c r="J24" s="643"/>
      <c r="K24" s="621"/>
      <c r="L24" s="621"/>
      <c r="M24" s="621"/>
      <c r="N24" s="621"/>
      <c r="O24" s="621"/>
      <c r="P24" s="621"/>
      <c r="Q24" s="621"/>
      <c r="R24" s="621"/>
      <c r="S24" s="209"/>
      <c r="T24" s="223"/>
      <c r="U24" s="18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1"/>
    </row>
    <row r="25" spans="1:54" ht="17.100000000000001" customHeight="1">
      <c r="A25" s="3"/>
      <c r="B25" s="272"/>
      <c r="C25" s="272"/>
      <c r="D25" s="636"/>
      <c r="E25" s="200"/>
      <c r="F25" s="200"/>
      <c r="G25" s="200"/>
      <c r="H25" s="200"/>
      <c r="I25" s="621"/>
      <c r="J25" s="643"/>
      <c r="K25" s="621"/>
      <c r="L25" s="621"/>
      <c r="M25" s="621"/>
      <c r="N25" s="621"/>
      <c r="O25" s="621"/>
      <c r="P25" s="621"/>
      <c r="Q25" s="621"/>
      <c r="R25" s="621"/>
      <c r="S25" s="209"/>
      <c r="T25" s="223"/>
      <c r="U25" s="188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91"/>
    </row>
    <row r="26" spans="1:54" ht="17.100000000000001" customHeight="1">
      <c r="A26" s="3"/>
      <c r="B26" s="272"/>
      <c r="C26" s="272"/>
      <c r="D26" s="636"/>
      <c r="E26" s="200"/>
      <c r="F26" s="200"/>
      <c r="G26" s="200"/>
      <c r="H26" s="200"/>
      <c r="I26" s="621"/>
      <c r="J26" s="643"/>
      <c r="K26" s="621"/>
      <c r="L26" s="621"/>
      <c r="M26" s="621"/>
      <c r="N26" s="621"/>
      <c r="O26" s="621"/>
      <c r="P26" s="621"/>
      <c r="Q26" s="621"/>
      <c r="R26" s="621"/>
      <c r="S26" s="209"/>
      <c r="T26" s="223"/>
      <c r="U26" s="18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91"/>
    </row>
    <row r="27" spans="1:54" ht="17.100000000000001" customHeight="1">
      <c r="A27" s="3"/>
      <c r="B27" s="272"/>
      <c r="C27" s="272"/>
      <c r="D27" s="636"/>
      <c r="E27" s="200"/>
      <c r="F27" s="200"/>
      <c r="G27" s="200"/>
      <c r="H27" s="200"/>
      <c r="I27" s="621"/>
      <c r="J27" s="643"/>
      <c r="K27" s="621"/>
      <c r="L27" s="621"/>
      <c r="M27" s="621"/>
      <c r="N27" s="621"/>
      <c r="O27" s="621"/>
      <c r="P27" s="621"/>
      <c r="Q27" s="621"/>
      <c r="R27" s="621"/>
      <c r="S27" s="209"/>
      <c r="T27" s="223"/>
      <c r="U27" s="18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1"/>
    </row>
    <row r="28" spans="1:54" ht="17.100000000000001" customHeight="1">
      <c r="A28" s="3"/>
      <c r="B28" s="272"/>
      <c r="C28" s="272"/>
      <c r="D28" s="636"/>
      <c r="E28" s="200"/>
      <c r="F28" s="200"/>
      <c r="G28" s="200"/>
      <c r="H28" s="200"/>
      <c r="I28" s="621"/>
      <c r="J28" s="643"/>
      <c r="K28" s="621"/>
      <c r="L28" s="621"/>
      <c r="M28" s="621"/>
      <c r="N28" s="621"/>
      <c r="O28" s="621"/>
      <c r="P28" s="621"/>
      <c r="Q28" s="621"/>
      <c r="R28" s="621"/>
      <c r="S28" s="209"/>
      <c r="T28" s="223"/>
      <c r="U28" s="18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91"/>
    </row>
    <row r="29" spans="1:54" ht="17.100000000000001" customHeight="1">
      <c r="A29" s="3"/>
      <c r="B29" s="272"/>
      <c r="C29" s="272"/>
      <c r="D29" s="636"/>
      <c r="E29" s="200"/>
      <c r="F29" s="200"/>
      <c r="G29" s="200"/>
      <c r="H29" s="200"/>
      <c r="I29" s="621"/>
      <c r="J29" s="643"/>
      <c r="K29" s="621"/>
      <c r="L29" s="621"/>
      <c r="M29" s="621"/>
      <c r="N29" s="621"/>
      <c r="O29" s="621"/>
      <c r="P29" s="621"/>
      <c r="Q29" s="621"/>
      <c r="R29" s="621"/>
      <c r="S29" s="209"/>
      <c r="T29" s="223"/>
      <c r="U29" s="18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91"/>
    </row>
    <row r="30" spans="1:54" ht="17.100000000000001" customHeight="1">
      <c r="A30" s="3"/>
      <c r="B30" s="272"/>
      <c r="C30" s="272"/>
      <c r="D30" s="636"/>
      <c r="E30" s="200"/>
      <c r="F30" s="200"/>
      <c r="G30" s="200"/>
      <c r="H30" s="200"/>
      <c r="I30" s="621"/>
      <c r="J30" s="643"/>
      <c r="K30" s="621"/>
      <c r="L30" s="621"/>
      <c r="M30" s="621"/>
      <c r="N30" s="621"/>
      <c r="O30" s="621"/>
      <c r="P30" s="621"/>
      <c r="Q30" s="621"/>
      <c r="R30" s="621"/>
      <c r="S30" s="209"/>
      <c r="T30" s="223"/>
      <c r="U30" s="18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1"/>
    </row>
    <row r="31" spans="1:54" ht="17.100000000000001" customHeight="1">
      <c r="A31" s="3"/>
      <c r="B31" s="272"/>
      <c r="C31" s="272"/>
      <c r="D31" s="636"/>
      <c r="E31" s="200"/>
      <c r="F31" s="200"/>
      <c r="G31" s="200"/>
      <c r="H31" s="200"/>
      <c r="I31" s="621"/>
      <c r="J31" s="643"/>
      <c r="K31" s="621"/>
      <c r="L31" s="621"/>
      <c r="M31" s="621"/>
      <c r="N31" s="621"/>
      <c r="O31" s="621"/>
      <c r="P31" s="621"/>
      <c r="Q31" s="621"/>
      <c r="R31" s="621"/>
      <c r="S31" s="209"/>
      <c r="T31" s="223"/>
      <c r="U31" s="18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91"/>
    </row>
    <row r="32" spans="1:54" ht="17.100000000000001" customHeight="1">
      <c r="A32" s="3"/>
      <c r="B32" s="272"/>
      <c r="C32" s="272"/>
      <c r="D32" s="636"/>
      <c r="E32" s="200"/>
      <c r="F32" s="200"/>
      <c r="G32" s="200"/>
      <c r="H32" s="200"/>
      <c r="I32" s="621"/>
      <c r="J32" s="643"/>
      <c r="K32" s="621"/>
      <c r="L32" s="621"/>
      <c r="M32" s="621"/>
      <c r="N32" s="621"/>
      <c r="O32" s="621"/>
      <c r="P32" s="621"/>
      <c r="Q32" s="621"/>
      <c r="R32" s="621"/>
      <c r="S32" s="209"/>
      <c r="T32" s="223"/>
      <c r="U32" s="18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1"/>
    </row>
    <row r="33" spans="1:54" ht="17.100000000000001" customHeight="1">
      <c r="A33" s="3"/>
      <c r="B33" s="272"/>
      <c r="C33" s="272"/>
      <c r="D33" s="636"/>
      <c r="E33" s="200"/>
      <c r="F33" s="200"/>
      <c r="G33" s="200"/>
      <c r="H33" s="200"/>
      <c r="I33" s="621"/>
      <c r="J33" s="643"/>
      <c r="K33" s="621"/>
      <c r="L33" s="621"/>
      <c r="M33" s="621"/>
      <c r="N33" s="621"/>
      <c r="O33" s="621"/>
      <c r="P33" s="621"/>
      <c r="Q33" s="621"/>
      <c r="R33" s="621"/>
      <c r="S33" s="209"/>
      <c r="T33" s="223"/>
      <c r="U33" s="18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1"/>
    </row>
    <row r="34" spans="1:54" ht="17.100000000000001" customHeight="1">
      <c r="A34" s="3"/>
      <c r="B34" s="272"/>
      <c r="C34" s="272"/>
      <c r="D34" s="636"/>
      <c r="E34" s="620"/>
      <c r="F34" s="621"/>
      <c r="G34" s="621"/>
      <c r="H34" s="621"/>
      <c r="I34" s="621"/>
      <c r="J34" s="643"/>
      <c r="K34" s="621"/>
      <c r="L34" s="621"/>
      <c r="M34" s="621"/>
      <c r="N34" s="621"/>
      <c r="O34" s="621"/>
      <c r="P34" s="621"/>
      <c r="Q34" s="621"/>
      <c r="R34" s="621"/>
      <c r="S34" s="209"/>
      <c r="T34" s="223"/>
      <c r="U34" s="18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91"/>
    </row>
    <row r="35" spans="1:54" ht="17.100000000000001" customHeight="1">
      <c r="A35" s="3"/>
      <c r="B35" s="272"/>
      <c r="C35" s="272"/>
      <c r="D35" s="636"/>
      <c r="E35" s="620"/>
      <c r="F35" s="621"/>
      <c r="G35" s="621"/>
      <c r="H35" s="621"/>
      <c r="I35" s="621"/>
      <c r="J35" s="643"/>
      <c r="K35" s="621"/>
      <c r="L35" s="621"/>
      <c r="M35" s="621"/>
      <c r="N35" s="621"/>
      <c r="O35" s="621"/>
      <c r="P35" s="621"/>
      <c r="Q35" s="621"/>
      <c r="R35" s="621"/>
      <c r="S35" s="209"/>
      <c r="T35" s="223"/>
      <c r="U35" s="18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1"/>
    </row>
    <row r="36" spans="1:54" ht="17.100000000000001" customHeight="1">
      <c r="A36" s="3"/>
      <c r="B36" s="272"/>
      <c r="C36" s="272"/>
      <c r="D36" s="636"/>
      <c r="E36" s="620"/>
      <c r="F36" s="621"/>
      <c r="G36" s="621"/>
      <c r="H36" s="621"/>
      <c r="I36" s="621"/>
      <c r="J36" s="643"/>
      <c r="K36" s="621"/>
      <c r="L36" s="621"/>
      <c r="M36" s="621"/>
      <c r="N36" s="621"/>
      <c r="O36" s="621"/>
      <c r="P36" s="621"/>
      <c r="Q36" s="621"/>
      <c r="R36" s="621"/>
      <c r="S36" s="209"/>
      <c r="T36" s="223"/>
      <c r="U36" s="18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1"/>
    </row>
    <row r="37" spans="1:54" ht="17.100000000000001" customHeight="1">
      <c r="A37" s="3"/>
      <c r="B37" s="272"/>
      <c r="C37" s="272"/>
      <c r="D37" s="636"/>
      <c r="E37" s="620"/>
      <c r="F37" s="621"/>
      <c r="G37" s="621"/>
      <c r="H37" s="621"/>
      <c r="I37" s="621"/>
      <c r="J37" s="643"/>
      <c r="K37" s="621"/>
      <c r="L37" s="621"/>
      <c r="M37" s="621"/>
      <c r="N37" s="621"/>
      <c r="O37" s="621"/>
      <c r="P37" s="621"/>
      <c r="Q37" s="621"/>
      <c r="R37" s="621"/>
      <c r="S37" s="209"/>
      <c r="T37" s="223"/>
      <c r="U37" s="18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91"/>
    </row>
    <row r="38" spans="1:54" ht="17.100000000000001" customHeight="1">
      <c r="A38" s="3"/>
      <c r="B38" s="272"/>
      <c r="C38" s="272"/>
      <c r="D38" s="636"/>
      <c r="E38" s="620"/>
      <c r="F38" s="621"/>
      <c r="G38" s="621"/>
      <c r="H38" s="621"/>
      <c r="I38" s="621"/>
      <c r="J38" s="643"/>
      <c r="K38" s="621"/>
      <c r="L38" s="621"/>
      <c r="M38" s="621"/>
      <c r="N38" s="621"/>
      <c r="O38" s="621"/>
      <c r="P38" s="621"/>
      <c r="Q38" s="621"/>
      <c r="R38" s="621"/>
      <c r="S38" s="209"/>
      <c r="T38" s="223"/>
      <c r="U38" s="18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1"/>
    </row>
    <row r="39" spans="1:54" ht="17.100000000000001" customHeight="1">
      <c r="A39" s="3"/>
      <c r="B39" s="272"/>
      <c r="C39" s="272"/>
      <c r="D39" s="636"/>
      <c r="E39" s="620"/>
      <c r="F39" s="621"/>
      <c r="G39" s="621"/>
      <c r="H39" s="621"/>
      <c r="I39" s="621"/>
      <c r="J39" s="643"/>
      <c r="K39" s="621"/>
      <c r="L39" s="621"/>
      <c r="M39" s="621"/>
      <c r="N39" s="621"/>
      <c r="O39" s="621"/>
      <c r="P39" s="621"/>
      <c r="Q39" s="621"/>
      <c r="R39" s="621"/>
      <c r="S39" s="209"/>
      <c r="T39" s="223"/>
      <c r="U39" s="18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91"/>
    </row>
    <row r="40" spans="1:54" ht="17.100000000000001" customHeight="1">
      <c r="A40" s="3"/>
      <c r="B40" s="272"/>
      <c r="C40" s="272"/>
      <c r="D40" s="636"/>
      <c r="E40" s="620"/>
      <c r="F40" s="621"/>
      <c r="G40" s="621"/>
      <c r="H40" s="621"/>
      <c r="I40" s="621"/>
      <c r="J40" s="643"/>
      <c r="K40" s="621"/>
      <c r="L40" s="621"/>
      <c r="M40" s="621"/>
      <c r="N40" s="621"/>
      <c r="O40" s="621"/>
      <c r="P40" s="621"/>
      <c r="Q40" s="621"/>
      <c r="R40" s="621"/>
      <c r="S40" s="209"/>
      <c r="T40" s="223"/>
      <c r="U40" s="18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91"/>
    </row>
    <row r="41" spans="1:54" ht="17.100000000000001" customHeight="1">
      <c r="A41" s="3"/>
      <c r="B41" s="272"/>
      <c r="C41" s="272"/>
      <c r="D41" s="636"/>
      <c r="E41" s="620"/>
      <c r="F41" s="621"/>
      <c r="G41" s="621"/>
      <c r="H41" s="621"/>
      <c r="I41" s="621"/>
      <c r="J41" s="643"/>
      <c r="K41" s="621"/>
      <c r="L41" s="621"/>
      <c r="M41" s="621"/>
      <c r="N41" s="621"/>
      <c r="O41" s="621"/>
      <c r="P41" s="621"/>
      <c r="Q41" s="621"/>
      <c r="R41" s="621"/>
      <c r="S41" s="209"/>
      <c r="T41" s="223"/>
      <c r="U41" s="18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1"/>
    </row>
    <row r="42" spans="1:54" ht="17.100000000000001" customHeight="1">
      <c r="A42" s="3"/>
      <c r="B42" s="272"/>
      <c r="C42" s="272"/>
      <c r="D42" s="636"/>
      <c r="E42" s="620"/>
      <c r="F42" s="621"/>
      <c r="G42" s="621"/>
      <c r="H42" s="621"/>
      <c r="I42" s="621"/>
      <c r="J42" s="643"/>
      <c r="K42" s="621"/>
      <c r="L42" s="621"/>
      <c r="M42" s="621"/>
      <c r="N42" s="621"/>
      <c r="O42" s="621"/>
      <c r="P42" s="621"/>
      <c r="Q42" s="621"/>
      <c r="R42" s="621"/>
      <c r="S42" s="209"/>
      <c r="T42" s="223"/>
      <c r="U42" s="18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91"/>
    </row>
    <row r="43" spans="1:54" ht="17.100000000000001" customHeight="1">
      <c r="A43" s="3"/>
      <c r="B43" s="272"/>
      <c r="C43" s="272"/>
      <c r="D43" s="636"/>
      <c r="E43" s="620"/>
      <c r="F43" s="621"/>
      <c r="G43" s="621"/>
      <c r="H43" s="621"/>
      <c r="I43" s="621"/>
      <c r="J43" s="643"/>
      <c r="K43" s="621"/>
      <c r="L43" s="621"/>
      <c r="M43" s="621"/>
      <c r="N43" s="621"/>
      <c r="O43" s="621"/>
      <c r="P43" s="621"/>
      <c r="Q43" s="621"/>
      <c r="R43" s="621"/>
      <c r="S43" s="209"/>
      <c r="T43" s="223"/>
      <c r="U43" s="18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91"/>
    </row>
    <row r="44" spans="1:54" ht="17.100000000000001" customHeight="1">
      <c r="A44" s="3"/>
      <c r="B44" s="272"/>
      <c r="C44" s="272"/>
      <c r="D44" s="636"/>
      <c r="E44" s="620"/>
      <c r="F44" s="621"/>
      <c r="G44" s="621"/>
      <c r="H44" s="621"/>
      <c r="I44" s="621"/>
      <c r="J44" s="643"/>
      <c r="K44" s="621"/>
      <c r="L44" s="621"/>
      <c r="M44" s="621"/>
      <c r="N44" s="621"/>
      <c r="O44" s="621"/>
      <c r="P44" s="621"/>
      <c r="Q44" s="621"/>
      <c r="R44" s="621"/>
      <c r="S44" s="209"/>
      <c r="T44" s="223"/>
      <c r="U44" s="18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1"/>
    </row>
    <row r="45" spans="1:54" ht="17.100000000000001" customHeight="1">
      <c r="A45" s="3"/>
      <c r="B45" s="272"/>
      <c r="C45" s="272"/>
      <c r="D45" s="634"/>
      <c r="E45" s="336"/>
      <c r="F45" s="635"/>
      <c r="G45" s="635"/>
      <c r="H45" s="635"/>
      <c r="I45" s="635"/>
      <c r="J45" s="642"/>
      <c r="K45" s="635"/>
      <c r="L45" s="635"/>
      <c r="M45" s="635"/>
      <c r="N45" s="635"/>
      <c r="O45" s="635"/>
      <c r="P45" s="635"/>
      <c r="Q45" s="635"/>
      <c r="R45" s="635"/>
      <c r="S45" s="339"/>
      <c r="T45" s="223"/>
      <c r="U45" s="18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91"/>
    </row>
    <row r="46" spans="1:54" ht="17.100000000000001" customHeight="1">
      <c r="A46" s="3"/>
      <c r="B46" s="272"/>
      <c r="C46" s="272"/>
      <c r="D46" s="636"/>
      <c r="E46" s="620"/>
      <c r="F46" s="621"/>
      <c r="G46" s="621"/>
      <c r="H46" s="621"/>
      <c r="I46" s="621"/>
      <c r="J46" s="643"/>
      <c r="K46" s="621"/>
      <c r="L46" s="621"/>
      <c r="M46" s="621"/>
      <c r="N46" s="621"/>
      <c r="O46" s="621"/>
      <c r="P46" s="621"/>
      <c r="Q46" s="621"/>
      <c r="R46" s="621"/>
      <c r="S46" s="209"/>
      <c r="T46" s="223"/>
      <c r="U46" s="18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91"/>
    </row>
    <row r="47" spans="1:54" ht="17.100000000000001" customHeight="1">
      <c r="A47" s="5"/>
      <c r="B47" s="272"/>
      <c r="C47" s="272"/>
      <c r="D47" s="636"/>
      <c r="E47" s="620"/>
      <c r="F47" s="621"/>
      <c r="G47" s="621"/>
      <c r="H47" s="621"/>
      <c r="I47" s="621"/>
      <c r="J47" s="643"/>
      <c r="K47" s="621"/>
      <c r="L47" s="621"/>
      <c r="M47" s="621"/>
      <c r="N47" s="621"/>
      <c r="O47" s="621"/>
      <c r="P47" s="621"/>
      <c r="Q47" s="621"/>
      <c r="R47" s="621"/>
      <c r="S47" s="209"/>
      <c r="T47" s="223"/>
      <c r="U47" s="18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1"/>
    </row>
    <row r="48" spans="1:54" ht="17.100000000000001" customHeight="1">
      <c r="A48" s="5"/>
      <c r="B48" s="272"/>
      <c r="C48" s="272"/>
      <c r="D48" s="636"/>
      <c r="E48" s="620"/>
      <c r="F48" s="621"/>
      <c r="G48" s="621"/>
      <c r="H48" s="621"/>
      <c r="I48" s="621"/>
      <c r="J48" s="643"/>
      <c r="K48" s="621"/>
      <c r="L48" s="621"/>
      <c r="M48" s="621"/>
      <c r="N48" s="621"/>
      <c r="O48" s="621"/>
      <c r="P48" s="621"/>
      <c r="Q48" s="621"/>
      <c r="R48" s="621"/>
      <c r="S48" s="209"/>
      <c r="T48" s="223"/>
      <c r="U48" s="18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91"/>
    </row>
    <row r="49" spans="1:54" ht="5.0999999999999996" customHeight="1">
      <c r="A49" s="5"/>
      <c r="B49" s="272"/>
      <c r="C49" s="272"/>
      <c r="D49" s="636"/>
      <c r="E49" s="620"/>
      <c r="F49" s="200"/>
      <c r="G49" s="200"/>
      <c r="H49" s="200"/>
      <c r="I49" s="200"/>
      <c r="J49" s="209"/>
      <c r="K49" s="200"/>
      <c r="L49" s="200"/>
      <c r="M49" s="200"/>
      <c r="N49" s="200"/>
      <c r="O49" s="200"/>
      <c r="P49" s="200"/>
      <c r="Q49" s="621"/>
      <c r="R49" s="621"/>
      <c r="S49" s="209"/>
      <c r="T49" s="223"/>
      <c r="U49" s="188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91"/>
    </row>
    <row r="50" spans="1:54" ht="5.0999999999999996" customHeight="1">
      <c r="A50" s="5"/>
      <c r="B50" s="272"/>
      <c r="C50" s="272"/>
      <c r="D50" s="636"/>
      <c r="E50" s="620"/>
      <c r="F50" s="200"/>
      <c r="G50" s="200"/>
      <c r="H50" s="200"/>
      <c r="I50" s="200"/>
      <c r="J50" s="209"/>
      <c r="K50" s="200"/>
      <c r="L50" s="200"/>
      <c r="M50" s="200"/>
      <c r="N50" s="200"/>
      <c r="O50" s="200"/>
      <c r="P50" s="200"/>
      <c r="Q50" s="621"/>
      <c r="R50" s="621"/>
      <c r="S50" s="209"/>
      <c r="T50" s="223"/>
      <c r="U50" s="188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91"/>
    </row>
    <row r="51" spans="1:54" ht="5.0999999999999996" customHeight="1">
      <c r="A51" s="5"/>
      <c r="B51" s="272"/>
      <c r="C51" s="272"/>
      <c r="D51" s="636"/>
      <c r="E51" s="620"/>
      <c r="F51" s="200"/>
      <c r="G51" s="200"/>
      <c r="H51" s="200"/>
      <c r="I51" s="200"/>
      <c r="J51" s="209"/>
      <c r="K51" s="200"/>
      <c r="L51" s="200"/>
      <c r="M51" s="200"/>
      <c r="N51" s="200"/>
      <c r="O51" s="200"/>
      <c r="P51" s="200"/>
      <c r="Q51" s="621"/>
      <c r="R51" s="621"/>
      <c r="S51" s="209"/>
      <c r="T51" s="223"/>
      <c r="U51" s="188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91"/>
    </row>
    <row r="52" spans="1:54" ht="17.100000000000001" customHeight="1">
      <c r="A52" s="5"/>
      <c r="B52" s="272"/>
      <c r="C52" s="272"/>
      <c r="D52" s="636"/>
      <c r="E52" s="620"/>
      <c r="F52" s="200"/>
      <c r="G52" s="200"/>
      <c r="H52" s="200"/>
      <c r="I52" s="200"/>
      <c r="J52" s="209"/>
      <c r="K52" s="200"/>
      <c r="L52" s="200"/>
      <c r="M52" s="200"/>
      <c r="N52" s="200"/>
      <c r="O52" s="200"/>
      <c r="P52" s="200"/>
      <c r="Q52" s="621"/>
      <c r="R52" s="621"/>
      <c r="S52" s="209"/>
      <c r="T52" s="223"/>
      <c r="U52" s="188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91"/>
    </row>
    <row r="53" spans="1:54" ht="17.100000000000001" customHeight="1">
      <c r="A53" s="5"/>
      <c r="B53" s="272"/>
      <c r="C53" s="272"/>
      <c r="D53" s="636"/>
      <c r="E53" s="620"/>
      <c r="F53" s="200"/>
      <c r="G53" s="200"/>
      <c r="H53" s="200"/>
      <c r="I53" s="200"/>
      <c r="J53" s="209"/>
      <c r="K53" s="200"/>
      <c r="L53" s="200"/>
      <c r="M53" s="200"/>
      <c r="N53" s="200"/>
      <c r="O53" s="200"/>
      <c r="P53" s="200"/>
      <c r="Q53" s="621"/>
      <c r="R53" s="621"/>
      <c r="S53" s="209"/>
      <c r="T53" s="223"/>
      <c r="U53" s="188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91"/>
    </row>
    <row r="54" spans="1:54" ht="17.100000000000001" customHeight="1">
      <c r="A54" s="5"/>
      <c r="B54" s="272"/>
      <c r="C54" s="272"/>
      <c r="D54" s="636"/>
      <c r="E54" s="620"/>
      <c r="F54" s="200"/>
      <c r="G54" s="200"/>
      <c r="H54" s="200"/>
      <c r="I54" s="200"/>
      <c r="J54" s="209"/>
      <c r="K54" s="200"/>
      <c r="L54" s="200"/>
      <c r="M54" s="200"/>
      <c r="N54" s="200"/>
      <c r="O54" s="200"/>
      <c r="P54" s="200"/>
      <c r="Q54" s="621"/>
      <c r="R54" s="621"/>
      <c r="S54" s="209"/>
      <c r="T54" s="223"/>
      <c r="U54" s="188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91"/>
    </row>
    <row r="55" spans="1:54" ht="17.100000000000001" customHeight="1">
      <c r="A55" s="5"/>
      <c r="B55" s="272"/>
      <c r="C55" s="272"/>
      <c r="D55" s="636"/>
      <c r="E55" s="620"/>
      <c r="F55" s="200"/>
      <c r="G55" s="200"/>
      <c r="H55" s="200"/>
      <c r="I55" s="200"/>
      <c r="J55" s="209"/>
      <c r="K55" s="200"/>
      <c r="L55" s="200"/>
      <c r="M55" s="200"/>
      <c r="N55" s="200"/>
      <c r="O55" s="200"/>
      <c r="P55" s="200"/>
      <c r="Q55" s="621"/>
      <c r="R55" s="621"/>
      <c r="S55" s="209"/>
      <c r="T55" s="223"/>
      <c r="U55" s="188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91"/>
    </row>
    <row r="56" spans="1:54" ht="17.100000000000001" customHeight="1">
      <c r="A56" s="5"/>
      <c r="B56" s="272"/>
      <c r="C56" s="272"/>
      <c r="D56" s="636"/>
      <c r="E56" s="620"/>
      <c r="F56" s="200"/>
      <c r="G56" s="200"/>
      <c r="H56" s="200"/>
      <c r="I56" s="200"/>
      <c r="J56" s="209"/>
      <c r="K56" s="200"/>
      <c r="L56" s="200"/>
      <c r="M56" s="200"/>
      <c r="N56" s="200"/>
      <c r="O56" s="200"/>
      <c r="P56" s="200"/>
      <c r="Q56" s="621"/>
      <c r="R56" s="621"/>
      <c r="S56" s="209"/>
      <c r="T56" s="223"/>
      <c r="U56" s="188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91"/>
    </row>
    <row r="57" spans="1:54" ht="17.100000000000001" customHeight="1">
      <c r="A57" s="5"/>
      <c r="B57" s="272"/>
      <c r="C57" s="272"/>
      <c r="D57" s="636"/>
      <c r="E57" s="620"/>
      <c r="F57" s="200"/>
      <c r="G57" s="200"/>
      <c r="H57" s="200"/>
      <c r="I57" s="200"/>
      <c r="J57" s="209"/>
      <c r="K57" s="200"/>
      <c r="L57" s="200"/>
      <c r="M57" s="200"/>
      <c r="N57" s="200"/>
      <c r="O57" s="200"/>
      <c r="P57" s="200"/>
      <c r="Q57" s="621"/>
      <c r="R57" s="621"/>
      <c r="S57" s="209"/>
      <c r="T57" s="223"/>
      <c r="U57" s="188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91"/>
    </row>
    <row r="58" spans="1:54" ht="17.100000000000001" customHeight="1">
      <c r="A58" s="5"/>
      <c r="B58" s="272"/>
      <c r="C58" s="272"/>
      <c r="D58" s="636"/>
      <c r="E58" s="620"/>
      <c r="F58" s="200"/>
      <c r="G58" s="200"/>
      <c r="H58" s="200"/>
      <c r="I58" s="200"/>
      <c r="J58" s="209"/>
      <c r="K58" s="200"/>
      <c r="L58" s="200"/>
      <c r="M58" s="200"/>
      <c r="N58" s="200"/>
      <c r="O58" s="200"/>
      <c r="P58" s="200"/>
      <c r="Q58" s="621"/>
      <c r="R58" s="621"/>
      <c r="S58" s="209"/>
      <c r="T58" s="223"/>
      <c r="U58" s="188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91"/>
    </row>
    <row r="59" spans="1:54" ht="17.100000000000001" customHeight="1">
      <c r="A59" s="5"/>
      <c r="B59" s="272"/>
      <c r="C59" s="272"/>
      <c r="D59" s="636"/>
      <c r="E59" s="620"/>
      <c r="F59" s="200"/>
      <c r="G59" s="200"/>
      <c r="H59" s="200"/>
      <c r="I59" s="200"/>
      <c r="J59" s="209"/>
      <c r="K59" s="200"/>
      <c r="L59" s="200"/>
      <c r="M59" s="200"/>
      <c r="N59" s="200"/>
      <c r="O59" s="200"/>
      <c r="P59" s="200"/>
      <c r="Q59" s="621"/>
      <c r="R59" s="621"/>
      <c r="S59" s="209"/>
      <c r="T59" s="223"/>
      <c r="U59" s="188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91"/>
    </row>
    <row r="60" spans="1:54" ht="17.100000000000001" customHeight="1">
      <c r="A60" s="5"/>
      <c r="B60" s="272"/>
      <c r="C60" s="272"/>
      <c r="D60" s="636"/>
      <c r="E60" s="620"/>
      <c r="F60" s="200"/>
      <c r="G60" s="200"/>
      <c r="H60" s="200"/>
      <c r="I60" s="200"/>
      <c r="J60" s="209"/>
      <c r="K60" s="200"/>
      <c r="L60" s="200"/>
      <c r="M60" s="200"/>
      <c r="N60" s="200"/>
      <c r="O60" s="200"/>
      <c r="P60" s="200"/>
      <c r="Q60" s="621"/>
      <c r="R60" s="621"/>
      <c r="S60" s="209"/>
      <c r="T60" s="223"/>
      <c r="U60" s="188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91"/>
    </row>
    <row r="61" spans="1:54" ht="17.100000000000001" customHeight="1">
      <c r="A61" s="5"/>
      <c r="B61" s="272"/>
      <c r="C61" s="272"/>
      <c r="D61" s="636"/>
      <c r="E61" s="620"/>
      <c r="F61" s="200"/>
      <c r="G61" s="200"/>
      <c r="H61" s="200"/>
      <c r="I61" s="200"/>
      <c r="J61" s="209"/>
      <c r="K61" s="200"/>
      <c r="L61" s="200"/>
      <c r="M61" s="200"/>
      <c r="N61" s="200"/>
      <c r="O61" s="200"/>
      <c r="P61" s="200"/>
      <c r="Q61" s="621"/>
      <c r="R61" s="621"/>
      <c r="S61" s="209"/>
      <c r="T61" s="223"/>
      <c r="U61" s="188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91"/>
    </row>
    <row r="62" spans="1:54" ht="17.100000000000001" customHeight="1">
      <c r="A62" s="5"/>
      <c r="B62" s="272"/>
      <c r="C62" s="272"/>
      <c r="D62" s="636"/>
      <c r="E62" s="620"/>
      <c r="F62" s="200"/>
      <c r="G62" s="200"/>
      <c r="H62" s="200"/>
      <c r="I62" s="200"/>
      <c r="J62" s="209"/>
      <c r="K62" s="200"/>
      <c r="L62" s="200"/>
      <c r="M62" s="200"/>
      <c r="N62" s="200"/>
      <c r="O62" s="200"/>
      <c r="P62" s="200"/>
      <c r="Q62" s="621"/>
      <c r="R62" s="621"/>
      <c r="S62" s="209"/>
      <c r="T62" s="223"/>
      <c r="U62" s="188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91"/>
    </row>
    <row r="63" spans="1:54" ht="17.100000000000001" customHeight="1">
      <c r="A63" s="5"/>
      <c r="B63" s="272"/>
      <c r="C63" s="272"/>
      <c r="D63" s="636"/>
      <c r="E63" s="620"/>
      <c r="F63" s="200"/>
      <c r="G63" s="200"/>
      <c r="H63" s="200"/>
      <c r="I63" s="200"/>
      <c r="J63" s="209"/>
      <c r="K63" s="200"/>
      <c r="L63" s="200"/>
      <c r="M63" s="200"/>
      <c r="N63" s="200"/>
      <c r="O63" s="200"/>
      <c r="P63" s="200"/>
      <c r="Q63" s="621"/>
      <c r="R63" s="621"/>
      <c r="S63" s="209"/>
      <c r="T63" s="223"/>
      <c r="U63" s="188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91"/>
    </row>
    <row r="64" spans="1:54" ht="17.100000000000001" customHeight="1">
      <c r="A64" s="5"/>
      <c r="B64" s="272"/>
      <c r="C64" s="272"/>
      <c r="D64" s="636"/>
      <c r="E64" s="620"/>
      <c r="F64" s="200"/>
      <c r="G64" s="200"/>
      <c r="H64" s="200"/>
      <c r="I64" s="200"/>
      <c r="J64" s="209"/>
      <c r="K64" s="200"/>
      <c r="L64" s="200"/>
      <c r="M64" s="200"/>
      <c r="N64" s="200"/>
      <c r="O64" s="200"/>
      <c r="P64" s="200"/>
      <c r="Q64" s="621"/>
      <c r="R64" s="621"/>
      <c r="S64" s="209"/>
      <c r="T64" s="223"/>
      <c r="U64" s="188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91"/>
    </row>
    <row r="65" spans="1:54" ht="17.100000000000001" customHeight="1">
      <c r="A65" s="5"/>
      <c r="B65" s="272"/>
      <c r="C65" s="272"/>
      <c r="D65" s="636"/>
      <c r="E65" s="620"/>
      <c r="F65" s="200"/>
      <c r="G65" s="200"/>
      <c r="H65" s="200"/>
      <c r="I65" s="200"/>
      <c r="J65" s="209"/>
      <c r="K65" s="200"/>
      <c r="L65" s="200"/>
      <c r="M65" s="200"/>
      <c r="N65" s="200"/>
      <c r="O65" s="200"/>
      <c r="P65" s="200"/>
      <c r="Q65" s="621"/>
      <c r="R65" s="621"/>
      <c r="S65" s="209"/>
      <c r="T65" s="223"/>
      <c r="U65" s="188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91"/>
    </row>
    <row r="66" spans="1:54" ht="17.100000000000001" customHeight="1">
      <c r="A66" s="5"/>
      <c r="B66" s="272"/>
      <c r="C66" s="272"/>
      <c r="D66" s="636"/>
      <c r="E66" s="620"/>
      <c r="F66" s="200"/>
      <c r="G66" s="200"/>
      <c r="H66" s="200"/>
      <c r="I66" s="200"/>
      <c r="J66" s="209"/>
      <c r="K66" s="200"/>
      <c r="L66" s="200"/>
      <c r="M66" s="200"/>
      <c r="N66" s="200"/>
      <c r="O66" s="200"/>
      <c r="P66" s="200"/>
      <c r="Q66" s="621"/>
      <c r="R66" s="621"/>
      <c r="S66" s="209"/>
      <c r="T66" s="223"/>
      <c r="U66" s="18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91"/>
    </row>
    <row r="67" spans="1:54" ht="6" customHeight="1">
      <c r="A67" s="5"/>
      <c r="B67" s="272"/>
      <c r="C67" s="272"/>
      <c r="D67" s="636"/>
      <c r="E67" s="620"/>
      <c r="F67" s="200"/>
      <c r="G67" s="200"/>
      <c r="H67" s="200"/>
      <c r="I67" s="200"/>
      <c r="J67" s="209"/>
      <c r="K67" s="200"/>
      <c r="L67" s="200"/>
      <c r="M67" s="200"/>
      <c r="N67" s="200"/>
      <c r="O67" s="200"/>
      <c r="P67" s="200"/>
      <c r="Q67" s="621"/>
      <c r="R67" s="621"/>
      <c r="S67" s="209"/>
      <c r="T67" s="223"/>
      <c r="U67" s="188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91"/>
    </row>
    <row r="68" spans="1:54" ht="6" customHeight="1">
      <c r="A68" s="5"/>
      <c r="B68" s="272"/>
      <c r="C68" s="272"/>
      <c r="D68" s="637"/>
      <c r="E68" s="638"/>
      <c r="F68" s="210"/>
      <c r="G68" s="210"/>
      <c r="H68" s="210"/>
      <c r="I68" s="210"/>
      <c r="J68" s="211"/>
      <c r="K68" s="210"/>
      <c r="L68" s="210"/>
      <c r="M68" s="210"/>
      <c r="N68" s="210"/>
      <c r="O68" s="210"/>
      <c r="P68" s="210"/>
      <c r="Q68" s="622"/>
      <c r="R68" s="622"/>
      <c r="S68" s="211"/>
      <c r="T68" s="223"/>
      <c r="U68" s="188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91"/>
    </row>
    <row r="69" spans="1:54" ht="15" customHeight="1">
      <c r="A69" s="3"/>
      <c r="B69" s="272"/>
      <c r="C69" s="273"/>
      <c r="D69" s="639"/>
      <c r="E69" s="640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262"/>
      <c r="T69" s="263"/>
      <c r="U69" s="188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91"/>
    </row>
    <row r="70" spans="1:54" ht="17.100000000000001" customHeight="1">
      <c r="A70" s="3"/>
      <c r="B70" s="272"/>
      <c r="C70" s="222"/>
      <c r="D70" s="625"/>
      <c r="E70" s="623"/>
      <c r="F70" s="624"/>
      <c r="G70" s="624"/>
      <c r="H70" s="624"/>
      <c r="I70" s="624"/>
      <c r="J70" s="624"/>
      <c r="K70" s="624"/>
      <c r="L70" s="624"/>
      <c r="M70" s="624"/>
      <c r="N70" s="624"/>
      <c r="O70" s="624"/>
      <c r="P70" s="624"/>
      <c r="Q70" s="624"/>
      <c r="R70" s="624"/>
      <c r="S70" s="222"/>
      <c r="T70" s="222"/>
      <c r="U70" s="188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91"/>
    </row>
    <row r="71" spans="1:54" ht="17.100000000000001" customHeight="1">
      <c r="A71" s="3"/>
      <c r="B71" s="272"/>
      <c r="C71" s="222"/>
      <c r="D71" s="625"/>
      <c r="E71" s="623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222"/>
      <c r="T71" s="222"/>
      <c r="U71" s="188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91"/>
    </row>
    <row r="72" spans="1:54" ht="17.100000000000001" customHeight="1">
      <c r="A72" s="3"/>
      <c r="B72" s="272"/>
      <c r="C72" s="222"/>
      <c r="D72" s="625"/>
      <c r="E72" s="623"/>
      <c r="F72" s="624"/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222"/>
      <c r="T72" s="222"/>
      <c r="U72" s="188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91"/>
    </row>
    <row r="73" spans="1:54" ht="17.100000000000001" customHeight="1">
      <c r="A73" s="3"/>
      <c r="B73" s="272"/>
      <c r="C73" s="222"/>
      <c r="D73" s="625"/>
      <c r="E73" s="623"/>
      <c r="F73" s="624"/>
      <c r="G73" s="624"/>
      <c r="H73" s="624"/>
      <c r="I73" s="624"/>
      <c r="J73" s="624"/>
      <c r="K73" s="624"/>
      <c r="L73" s="624"/>
      <c r="M73" s="624"/>
      <c r="N73" s="624"/>
      <c r="O73" s="624"/>
      <c r="P73" s="624"/>
      <c r="Q73" s="624"/>
      <c r="R73" s="624"/>
      <c r="S73" s="222"/>
      <c r="T73" s="222"/>
      <c r="U73" s="188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91"/>
    </row>
    <row r="74" spans="1:54" ht="17.100000000000001" customHeight="1">
      <c r="A74" s="3"/>
      <c r="B74" s="272"/>
      <c r="C74" s="222"/>
      <c r="D74" s="625"/>
      <c r="E74" s="623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222"/>
      <c r="T74" s="222"/>
      <c r="U74" s="188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91"/>
    </row>
    <row r="75" spans="1:54" ht="17.100000000000001" customHeight="1">
      <c r="A75" s="3"/>
      <c r="B75" s="272"/>
      <c r="C75" s="222"/>
      <c r="D75" s="625"/>
      <c r="E75" s="623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222"/>
      <c r="T75" s="222"/>
      <c r="U75" s="188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91"/>
    </row>
    <row r="76" spans="1:54" ht="17.100000000000001" customHeight="1">
      <c r="A76" s="3"/>
      <c r="B76" s="272"/>
      <c r="C76" s="222"/>
      <c r="D76" s="625"/>
      <c r="E76" s="623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222"/>
      <c r="T76" s="222"/>
      <c r="U76" s="188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91"/>
    </row>
    <row r="77" spans="1:54" ht="17.100000000000001" customHeight="1">
      <c r="A77" s="3"/>
      <c r="B77" s="272"/>
      <c r="C77" s="222"/>
      <c r="D77" s="625"/>
      <c r="E77" s="623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222"/>
      <c r="T77" s="222"/>
      <c r="U77" s="188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91"/>
    </row>
    <row r="78" spans="1:54" ht="17.100000000000001" customHeight="1">
      <c r="A78" s="3"/>
      <c r="B78" s="272"/>
      <c r="C78" s="222"/>
      <c r="D78" s="625"/>
      <c r="E78" s="623"/>
      <c r="F78" s="624"/>
      <c r="G78" s="624"/>
      <c r="H78" s="624"/>
      <c r="I78" s="624"/>
      <c r="J78" s="624"/>
      <c r="K78" s="624"/>
      <c r="L78" s="624"/>
      <c r="M78" s="624"/>
      <c r="N78" s="624"/>
      <c r="O78" s="624"/>
      <c r="P78" s="624"/>
      <c r="Q78" s="624"/>
      <c r="R78" s="624"/>
      <c r="S78" s="222"/>
      <c r="T78" s="222"/>
      <c r="U78" s="18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91"/>
    </row>
    <row r="79" spans="1:54" ht="17.100000000000001" customHeight="1">
      <c r="A79" s="3"/>
      <c r="B79" s="272"/>
      <c r="C79" s="222"/>
      <c r="D79" s="625"/>
      <c r="E79" s="623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222"/>
      <c r="T79" s="222"/>
      <c r="U79" s="188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91"/>
    </row>
    <row r="80" spans="1:54" ht="17.100000000000001" customHeight="1">
      <c r="A80" s="3"/>
      <c r="B80" s="272"/>
      <c r="C80" s="222"/>
      <c r="D80" s="625"/>
      <c r="E80" s="623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222"/>
      <c r="T80" s="222"/>
      <c r="U80" s="188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91"/>
    </row>
    <row r="81" spans="1:54" ht="17.100000000000001" customHeight="1">
      <c r="A81" s="3"/>
      <c r="B81" s="272"/>
      <c r="C81" s="222"/>
      <c r="D81" s="625"/>
      <c r="E81" s="623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222"/>
      <c r="T81" s="222"/>
      <c r="U81" s="188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91"/>
    </row>
    <row r="82" spans="1:54" ht="17.100000000000001" customHeight="1">
      <c r="A82" s="3"/>
      <c r="B82" s="272"/>
      <c r="C82" s="222"/>
      <c r="D82" s="625"/>
      <c r="E82" s="623"/>
      <c r="F82" s="624"/>
      <c r="G82" s="624"/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222"/>
      <c r="T82" s="222"/>
      <c r="U82" s="18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91"/>
    </row>
    <row r="83" spans="1:54" ht="17.100000000000001" customHeight="1">
      <c r="A83" s="3"/>
      <c r="B83" s="272"/>
      <c r="C83" s="222"/>
      <c r="D83" s="625"/>
      <c r="E83" s="623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  <c r="Q83" s="624"/>
      <c r="R83" s="624"/>
      <c r="S83" s="222"/>
      <c r="T83" s="222"/>
      <c r="U83" s="188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91"/>
    </row>
    <row r="84" spans="1:54" ht="17.100000000000001" customHeight="1">
      <c r="A84" s="3"/>
      <c r="B84" s="272"/>
      <c r="C84" s="222"/>
      <c r="D84" s="625"/>
      <c r="E84" s="623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4"/>
      <c r="R84" s="624"/>
      <c r="S84" s="222"/>
      <c r="T84" s="222"/>
      <c r="U84" s="188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91"/>
    </row>
    <row r="85" spans="1:54" ht="17.100000000000001" customHeight="1">
      <c r="A85" s="3"/>
      <c r="B85" s="272"/>
      <c r="C85" s="222"/>
      <c r="D85" s="625"/>
      <c r="E85" s="623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222"/>
      <c r="T85" s="222"/>
      <c r="U85" s="188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91"/>
    </row>
    <row r="86" spans="1:54" ht="17.100000000000001" customHeight="1">
      <c r="A86" s="3"/>
      <c r="B86" s="272"/>
      <c r="C86" s="222"/>
      <c r="D86" s="625"/>
      <c r="E86" s="623"/>
      <c r="F86" s="624"/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222"/>
      <c r="T86" s="222"/>
      <c r="U86" s="188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91"/>
    </row>
    <row r="87" spans="1:54" ht="17.100000000000001" customHeight="1">
      <c r="A87" s="3"/>
      <c r="B87" s="272"/>
      <c r="C87" s="222"/>
      <c r="D87" s="625"/>
      <c r="E87" s="623"/>
      <c r="F87" s="624"/>
      <c r="G87" s="624"/>
      <c r="H87" s="624"/>
      <c r="I87" s="624"/>
      <c r="J87" s="624"/>
      <c r="K87" s="624"/>
      <c r="L87" s="624"/>
      <c r="M87" s="624"/>
      <c r="N87" s="624"/>
      <c r="O87" s="624"/>
      <c r="P87" s="624"/>
      <c r="Q87" s="624"/>
      <c r="R87" s="624"/>
      <c r="S87" s="222"/>
      <c r="T87" s="222"/>
      <c r="U87" s="188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91"/>
    </row>
    <row r="88" spans="1:54" ht="17.100000000000001" customHeight="1">
      <c r="A88" s="3"/>
      <c r="B88" s="272"/>
      <c r="C88" s="222"/>
      <c r="D88" s="625"/>
      <c r="E88" s="623"/>
      <c r="F88" s="624"/>
      <c r="G88" s="624"/>
      <c r="H88" s="624"/>
      <c r="I88" s="624"/>
      <c r="J88" s="624"/>
      <c r="K88" s="624"/>
      <c r="L88" s="624"/>
      <c r="M88" s="624"/>
      <c r="N88" s="624"/>
      <c r="O88" s="624"/>
      <c r="P88" s="624"/>
      <c r="Q88" s="624"/>
      <c r="R88" s="624"/>
      <c r="S88" s="222"/>
      <c r="T88" s="222"/>
      <c r="U88" s="188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91"/>
    </row>
    <row r="89" spans="1:54" ht="17.100000000000001" customHeight="1">
      <c r="A89" s="3"/>
      <c r="B89" s="272"/>
      <c r="C89" s="222"/>
      <c r="D89" s="625"/>
      <c r="E89" s="623"/>
      <c r="F89" s="624"/>
      <c r="G89" s="624"/>
      <c r="H89" s="624"/>
      <c r="I89" s="624"/>
      <c r="J89" s="624"/>
      <c r="K89" s="624"/>
      <c r="L89" s="624"/>
      <c r="M89" s="624"/>
      <c r="N89" s="624"/>
      <c r="O89" s="624"/>
      <c r="P89" s="624"/>
      <c r="Q89" s="624"/>
      <c r="R89" s="624"/>
      <c r="S89" s="222"/>
      <c r="T89" s="222"/>
      <c r="U89" s="188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91"/>
    </row>
    <row r="90" spans="1:54" ht="17.100000000000001" customHeight="1">
      <c r="A90" s="3"/>
      <c r="B90" s="272"/>
      <c r="C90" s="222"/>
      <c r="D90" s="625"/>
      <c r="E90" s="623"/>
      <c r="F90" s="624"/>
      <c r="G90" s="624"/>
      <c r="H90" s="624"/>
      <c r="I90" s="624"/>
      <c r="J90" s="624"/>
      <c r="K90" s="624"/>
      <c r="L90" s="624"/>
      <c r="M90" s="624"/>
      <c r="N90" s="624"/>
      <c r="O90" s="624"/>
      <c r="P90" s="624"/>
      <c r="Q90" s="624"/>
      <c r="R90" s="624"/>
      <c r="S90" s="222"/>
      <c r="T90" s="222"/>
      <c r="U90" s="188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91"/>
    </row>
    <row r="91" spans="1:54" ht="17.100000000000001" customHeight="1">
      <c r="A91" s="3"/>
      <c r="B91" s="272"/>
      <c r="C91" s="222"/>
      <c r="D91" s="625"/>
      <c r="E91" s="623"/>
      <c r="F91" s="624"/>
      <c r="G91" s="624"/>
      <c r="H91" s="624"/>
      <c r="I91" s="624"/>
      <c r="J91" s="624"/>
      <c r="K91" s="624"/>
      <c r="L91" s="624"/>
      <c r="M91" s="624"/>
      <c r="N91" s="624"/>
      <c r="O91" s="624"/>
      <c r="P91" s="624"/>
      <c r="Q91" s="624"/>
      <c r="R91" s="624"/>
      <c r="S91" s="222"/>
      <c r="T91" s="222"/>
      <c r="U91" s="188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91"/>
    </row>
    <row r="92" spans="1:54" ht="17.100000000000001" customHeight="1">
      <c r="A92" s="3"/>
      <c r="B92" s="272"/>
      <c r="C92" s="222"/>
      <c r="D92" s="625"/>
      <c r="E92" s="623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222"/>
      <c r="T92" s="222"/>
      <c r="U92" s="188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91"/>
    </row>
    <row r="93" spans="1:54" ht="17.100000000000001" customHeight="1">
      <c r="A93" s="3"/>
      <c r="B93" s="272"/>
      <c r="C93" s="222"/>
      <c r="D93" s="625"/>
      <c r="E93" s="623"/>
      <c r="F93" s="624"/>
      <c r="G93" s="624"/>
      <c r="H93" s="624"/>
      <c r="I93" s="624"/>
      <c r="J93" s="624"/>
      <c r="K93" s="624"/>
      <c r="L93" s="624"/>
      <c r="M93" s="624"/>
      <c r="N93" s="624"/>
      <c r="O93" s="624"/>
      <c r="P93" s="624"/>
      <c r="Q93" s="624"/>
      <c r="R93" s="624"/>
      <c r="S93" s="222"/>
      <c r="T93" s="222"/>
      <c r="U93" s="188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91"/>
    </row>
    <row r="94" spans="1:54" ht="17.100000000000001" customHeight="1">
      <c r="A94" s="3"/>
      <c r="B94" s="272"/>
      <c r="C94" s="222"/>
      <c r="D94" s="625"/>
      <c r="E94" s="623"/>
      <c r="F94" s="624"/>
      <c r="G94" s="624"/>
      <c r="H94" s="624"/>
      <c r="I94" s="624"/>
      <c r="J94" s="624"/>
      <c r="K94" s="624"/>
      <c r="L94" s="624"/>
      <c r="M94" s="624"/>
      <c r="N94" s="624"/>
      <c r="O94" s="624"/>
      <c r="P94" s="624"/>
      <c r="Q94" s="624"/>
      <c r="R94" s="624"/>
      <c r="S94" s="222"/>
      <c r="T94" s="222"/>
      <c r="U94" s="188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91"/>
    </row>
    <row r="95" spans="1:54" ht="17.100000000000001" customHeight="1">
      <c r="A95" s="3"/>
      <c r="B95" s="272"/>
      <c r="C95" s="222"/>
      <c r="D95" s="625"/>
      <c r="E95" s="623"/>
      <c r="F95" s="624"/>
      <c r="G95" s="624"/>
      <c r="H95" s="624"/>
      <c r="I95" s="624"/>
      <c r="J95" s="624"/>
      <c r="K95" s="624"/>
      <c r="L95" s="624"/>
      <c r="M95" s="624"/>
      <c r="N95" s="624"/>
      <c r="O95" s="624"/>
      <c r="P95" s="624"/>
      <c r="Q95" s="624"/>
      <c r="R95" s="624"/>
      <c r="S95" s="222"/>
      <c r="T95" s="222"/>
      <c r="U95" s="188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91"/>
    </row>
    <row r="96" spans="1:54" ht="17.100000000000001" customHeight="1">
      <c r="A96" s="3"/>
      <c r="B96" s="272"/>
      <c r="C96" s="222"/>
      <c r="D96" s="625"/>
      <c r="E96" s="623"/>
      <c r="F96" s="624"/>
      <c r="G96" s="624"/>
      <c r="H96" s="624"/>
      <c r="I96" s="624"/>
      <c r="J96" s="624"/>
      <c r="K96" s="624"/>
      <c r="L96" s="624"/>
      <c r="M96" s="624"/>
      <c r="N96" s="624"/>
      <c r="O96" s="624"/>
      <c r="P96" s="624"/>
      <c r="Q96" s="624"/>
      <c r="R96" s="624"/>
      <c r="S96" s="222"/>
      <c r="T96" s="222"/>
      <c r="U96" s="188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91"/>
    </row>
    <row r="97" spans="1:54" ht="17.100000000000001" customHeight="1">
      <c r="A97" s="3"/>
      <c r="B97" s="272"/>
      <c r="C97" s="222"/>
      <c r="D97" s="625"/>
      <c r="E97" s="623"/>
      <c r="F97" s="624"/>
      <c r="G97" s="624"/>
      <c r="H97" s="624"/>
      <c r="I97" s="624"/>
      <c r="J97" s="624"/>
      <c r="K97" s="624"/>
      <c r="L97" s="624"/>
      <c r="M97" s="624"/>
      <c r="N97" s="624"/>
      <c r="O97" s="624"/>
      <c r="P97" s="624"/>
      <c r="Q97" s="624"/>
      <c r="R97" s="624"/>
      <c r="S97" s="222"/>
      <c r="T97" s="222"/>
      <c r="U97" s="188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91"/>
    </row>
    <row r="98" spans="1:54" ht="17.100000000000001" customHeight="1">
      <c r="A98" s="3"/>
      <c r="B98" s="272"/>
      <c r="C98" s="222"/>
      <c r="D98" s="625"/>
      <c r="E98" s="623"/>
      <c r="F98" s="624"/>
      <c r="G98" s="624"/>
      <c r="H98" s="624"/>
      <c r="I98" s="624"/>
      <c r="J98" s="624"/>
      <c r="K98" s="624"/>
      <c r="L98" s="624"/>
      <c r="M98" s="624"/>
      <c r="N98" s="624"/>
      <c r="O98" s="624"/>
      <c r="P98" s="624"/>
      <c r="Q98" s="624"/>
      <c r="R98" s="624"/>
      <c r="S98" s="222"/>
      <c r="T98" s="222"/>
      <c r="U98" s="188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91"/>
    </row>
    <row r="99" spans="1:54" ht="17.100000000000001" customHeight="1">
      <c r="A99" s="3"/>
      <c r="B99" s="272"/>
      <c r="C99" s="222"/>
      <c r="D99" s="625"/>
      <c r="E99" s="623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222"/>
      <c r="T99" s="222"/>
      <c r="U99" s="188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91"/>
    </row>
    <row r="100" spans="1:54" ht="17.100000000000001" customHeight="1">
      <c r="A100" s="3"/>
      <c r="B100" s="272"/>
      <c r="C100" s="222"/>
      <c r="D100" s="625"/>
      <c r="E100" s="623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222"/>
      <c r="T100" s="222"/>
      <c r="U100" s="188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91"/>
    </row>
    <row r="101" spans="1:54" ht="17.100000000000001" customHeight="1">
      <c r="A101" s="3"/>
      <c r="B101" s="272"/>
      <c r="C101" s="222"/>
      <c r="D101" s="625"/>
      <c r="E101" s="623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222"/>
      <c r="T101" s="222"/>
      <c r="U101" s="188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91"/>
    </row>
    <row r="102" spans="1:54" ht="17.100000000000001" customHeight="1">
      <c r="A102" s="3"/>
      <c r="B102" s="272"/>
      <c r="C102" s="222"/>
      <c r="D102" s="625"/>
      <c r="E102" s="623"/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624"/>
      <c r="Q102" s="624"/>
      <c r="R102" s="624"/>
      <c r="S102" s="222"/>
      <c r="T102" s="222"/>
      <c r="U102" s="188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91"/>
    </row>
    <row r="103" spans="1:54" ht="17.100000000000001" customHeight="1">
      <c r="A103" s="3"/>
      <c r="B103" s="272"/>
      <c r="C103" s="222"/>
      <c r="D103" s="625"/>
      <c r="E103" s="623"/>
      <c r="F103" s="624"/>
      <c r="G103" s="624"/>
      <c r="H103" s="624"/>
      <c r="I103" s="624"/>
      <c r="J103" s="624"/>
      <c r="K103" s="624"/>
      <c r="L103" s="624"/>
      <c r="M103" s="624"/>
      <c r="N103" s="624"/>
      <c r="O103" s="624"/>
      <c r="P103" s="624"/>
      <c r="Q103" s="624"/>
      <c r="R103" s="624"/>
      <c r="S103" s="222"/>
      <c r="T103" s="222"/>
      <c r="U103" s="188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91"/>
    </row>
    <row r="104" spans="1:54" ht="17.100000000000001" customHeight="1">
      <c r="A104" s="3"/>
      <c r="B104" s="272"/>
      <c r="C104" s="222"/>
      <c r="D104" s="625"/>
      <c r="E104" s="623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222"/>
      <c r="T104" s="222"/>
      <c r="U104" s="188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91"/>
    </row>
    <row r="105" spans="1:54" ht="17.100000000000001" customHeight="1">
      <c r="A105" s="3"/>
      <c r="B105" s="272"/>
      <c r="C105" s="222"/>
      <c r="D105" s="625"/>
      <c r="E105" s="623"/>
      <c r="F105" s="624"/>
      <c r="G105" s="624"/>
      <c r="H105" s="624"/>
      <c r="I105" s="624"/>
      <c r="J105" s="624"/>
      <c r="K105" s="624"/>
      <c r="L105" s="624"/>
      <c r="M105" s="624"/>
      <c r="N105" s="624"/>
      <c r="O105" s="624"/>
      <c r="P105" s="624"/>
      <c r="Q105" s="624"/>
      <c r="R105" s="624"/>
      <c r="S105" s="222"/>
      <c r="T105" s="222"/>
      <c r="U105" s="188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91"/>
    </row>
    <row r="106" spans="1:54" ht="17.100000000000001" customHeight="1">
      <c r="A106" s="3"/>
      <c r="B106" s="98"/>
      <c r="C106" s="3"/>
      <c r="D106" s="33"/>
      <c r="E106" s="40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"/>
      <c r="T106" s="3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91"/>
    </row>
    <row r="107" spans="1:54" ht="17.100000000000001" customHeight="1">
      <c r="A107" s="3"/>
      <c r="B107" s="98"/>
      <c r="C107" s="3"/>
      <c r="D107" s="33"/>
      <c r="E107" s="40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"/>
      <c r="T107" s="3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91"/>
    </row>
    <row r="108" spans="1:54" ht="17.100000000000001" customHeight="1">
      <c r="A108" s="3"/>
      <c r="B108" s="98"/>
      <c r="C108" s="3"/>
      <c r="D108" s="33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"/>
      <c r="T108" s="3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91"/>
    </row>
    <row r="109" spans="1:54" ht="17.100000000000001" customHeight="1">
      <c r="A109" s="3"/>
      <c r="B109" s="98"/>
      <c r="C109" s="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"/>
      <c r="T109" s="3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91"/>
    </row>
    <row r="110" spans="1:54">
      <c r="A110" s="5"/>
      <c r="B110" s="98"/>
      <c r="C110" s="5"/>
      <c r="D110" s="92"/>
      <c r="E110" s="92"/>
      <c r="F110" s="90"/>
      <c r="G110" s="90"/>
      <c r="H110" s="90"/>
      <c r="I110" s="90"/>
      <c r="J110" s="90"/>
      <c r="K110" s="90"/>
      <c r="L110" s="90"/>
      <c r="M110" s="127"/>
      <c r="N110" s="127"/>
      <c r="O110" s="127"/>
      <c r="P110" s="127"/>
      <c r="Q110" s="127"/>
      <c r="R110" s="127"/>
      <c r="S110" s="93"/>
      <c r="T110" s="93"/>
      <c r="U110" s="9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91"/>
    </row>
    <row r="111" spans="1:54">
      <c r="A111" s="5"/>
      <c r="B111" s="98"/>
      <c r="C111" s="5"/>
      <c r="D111" s="92"/>
      <c r="E111" s="644"/>
      <c r="F111" s="645"/>
      <c r="G111" s="645"/>
      <c r="H111" s="645"/>
      <c r="I111" s="645"/>
      <c r="J111" s="645"/>
      <c r="K111" s="645"/>
      <c r="L111" s="645"/>
      <c r="M111" s="1124" t="s">
        <v>403</v>
      </c>
      <c r="N111" s="1125"/>
      <c r="O111" s="1125"/>
      <c r="P111" s="109"/>
      <c r="Q111" s="109"/>
      <c r="R111" s="109"/>
      <c r="S111" s="108"/>
      <c r="T111" s="108"/>
      <c r="U111" s="108"/>
      <c r="V111" s="647"/>
      <c r="W111" s="134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91"/>
    </row>
    <row r="112" spans="1:54">
      <c r="A112" s="5"/>
      <c r="B112" s="98"/>
      <c r="C112" s="5"/>
      <c r="D112" s="92"/>
      <c r="E112" s="644"/>
      <c r="F112" s="645"/>
      <c r="G112" s="645"/>
      <c r="H112" s="645"/>
      <c r="I112" s="645"/>
      <c r="J112" s="645"/>
      <c r="K112" s="645"/>
      <c r="L112" s="646"/>
      <c r="M112" s="115">
        <f>P128*0.2</f>
        <v>172.54843851547804</v>
      </c>
      <c r="N112" s="116">
        <f>P128*0.4</f>
        <v>345.09687703095608</v>
      </c>
      <c r="O112" s="116">
        <f>P128*0.6</f>
        <v>517.64531554643406</v>
      </c>
      <c r="P112" s="116">
        <f>P128*0.8</f>
        <v>690.19375406191216</v>
      </c>
      <c r="Q112" s="116">
        <f>P128*1</f>
        <v>862.74219257739014</v>
      </c>
      <c r="R112" s="116">
        <f>P128*1.2</f>
        <v>1035.2906310928681</v>
      </c>
      <c r="S112" s="116">
        <f>P128*1.4</f>
        <v>1207.8390696083461</v>
      </c>
      <c r="T112" s="116">
        <f>P128*1.6</f>
        <v>1380.3875081238243</v>
      </c>
      <c r="U112" s="116">
        <f>P128*1.8</f>
        <v>1552.9359466393023</v>
      </c>
      <c r="V112" s="117">
        <f>P128*2</f>
        <v>1725.4843851547803</v>
      </c>
      <c r="W112" s="134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91"/>
    </row>
    <row r="113" spans="1:54">
      <c r="A113" s="5"/>
      <c r="B113" s="98"/>
      <c r="C113" s="5"/>
      <c r="D113" s="5"/>
      <c r="E113" s="644"/>
      <c r="F113" s="645"/>
      <c r="G113" s="645"/>
      <c r="H113" s="645"/>
      <c r="I113" s="645"/>
      <c r="J113" s="645"/>
      <c r="K113" s="645"/>
      <c r="L113" s="646"/>
      <c r="M113" s="118">
        <f t="shared" ref="M113:V113" si="1">$P$124</f>
        <v>1609932</v>
      </c>
      <c r="N113" s="119">
        <f t="shared" si="1"/>
        <v>1609932</v>
      </c>
      <c r="O113" s="119">
        <f t="shared" si="1"/>
        <v>1609932</v>
      </c>
      <c r="P113" s="119">
        <f t="shared" si="1"/>
        <v>1609932</v>
      </c>
      <c r="Q113" s="119">
        <f t="shared" si="1"/>
        <v>1609932</v>
      </c>
      <c r="R113" s="119">
        <f t="shared" si="1"/>
        <v>1609932</v>
      </c>
      <c r="S113" s="119">
        <f t="shared" si="1"/>
        <v>1609932</v>
      </c>
      <c r="T113" s="119">
        <f t="shared" si="1"/>
        <v>1609932</v>
      </c>
      <c r="U113" s="119">
        <f t="shared" si="1"/>
        <v>1609932</v>
      </c>
      <c r="V113" s="120">
        <f t="shared" si="1"/>
        <v>1609932</v>
      </c>
      <c r="W113" s="134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91"/>
    </row>
    <row r="114" spans="1:54">
      <c r="A114" s="5"/>
      <c r="B114" s="98"/>
      <c r="C114" s="5"/>
      <c r="D114" s="92"/>
      <c r="E114" s="644"/>
      <c r="F114" s="644"/>
      <c r="G114" s="134"/>
      <c r="H114" s="134"/>
      <c r="I114" s="134"/>
      <c r="J114" s="134"/>
      <c r="K114" s="644"/>
      <c r="L114" s="646"/>
      <c r="M114" s="118">
        <f t="shared" ref="M114:V114" si="2">+M112*$P$126</f>
        <v>195658.91554643409</v>
      </c>
      <c r="N114" s="119">
        <f t="shared" si="2"/>
        <v>391317.83109286817</v>
      </c>
      <c r="O114" s="119">
        <f t="shared" si="2"/>
        <v>586976.74663930223</v>
      </c>
      <c r="P114" s="119">
        <f t="shared" si="2"/>
        <v>782635.66218573635</v>
      </c>
      <c r="Q114" s="119">
        <f t="shared" si="2"/>
        <v>978294.57773217047</v>
      </c>
      <c r="R114" s="119">
        <f t="shared" si="2"/>
        <v>1173953.4932786045</v>
      </c>
      <c r="S114" s="119">
        <f t="shared" si="2"/>
        <v>1369612.4088250385</v>
      </c>
      <c r="T114" s="119">
        <f t="shared" si="2"/>
        <v>1565271.3243714727</v>
      </c>
      <c r="U114" s="119">
        <f t="shared" si="2"/>
        <v>1760930.2399179067</v>
      </c>
      <c r="V114" s="120">
        <f t="shared" si="2"/>
        <v>1956589.1554643409</v>
      </c>
      <c r="W114" s="134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91"/>
    </row>
    <row r="115" spans="1:54">
      <c r="A115" s="5"/>
      <c r="B115" s="98"/>
      <c r="C115" s="5"/>
      <c r="D115" s="92"/>
      <c r="E115" s="134"/>
      <c r="F115" s="134"/>
      <c r="G115" s="134"/>
      <c r="H115" s="134"/>
      <c r="I115" s="134"/>
      <c r="J115" s="134"/>
      <c r="K115" s="134"/>
      <c r="L115" s="134"/>
      <c r="M115" s="121"/>
      <c r="N115" s="122"/>
      <c r="O115" s="122"/>
      <c r="P115" s="122"/>
      <c r="Q115" s="122"/>
      <c r="R115" s="122"/>
      <c r="S115" s="122"/>
      <c r="T115" s="122"/>
      <c r="U115" s="122"/>
      <c r="V115" s="123"/>
      <c r="W115" s="134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91"/>
    </row>
    <row r="116" spans="1:54">
      <c r="A116" s="5"/>
      <c r="B116" s="98"/>
      <c r="C116" s="5"/>
      <c r="D116" s="5"/>
      <c r="E116" s="134"/>
      <c r="F116" s="134"/>
      <c r="G116" s="134"/>
      <c r="H116" s="134"/>
      <c r="I116" s="134"/>
      <c r="J116" s="134"/>
      <c r="K116" s="134"/>
      <c r="L116" s="134"/>
      <c r="M116" s="121"/>
      <c r="N116" s="122"/>
      <c r="O116" s="122"/>
      <c r="P116" s="122"/>
      <c r="Q116" s="122"/>
      <c r="R116" s="122"/>
      <c r="S116" s="122"/>
      <c r="T116" s="122"/>
      <c r="U116" s="122"/>
      <c r="V116" s="123"/>
      <c r="W116" s="134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91"/>
    </row>
    <row r="117" spans="1:54">
      <c r="A117" s="5"/>
      <c r="B117" s="98"/>
      <c r="C117" s="5"/>
      <c r="D117" s="5"/>
      <c r="E117" s="134"/>
      <c r="F117" s="134"/>
      <c r="G117" s="134"/>
      <c r="H117" s="134"/>
      <c r="I117" s="134"/>
      <c r="J117" s="134"/>
      <c r="K117" s="134"/>
      <c r="L117" s="646"/>
      <c r="M117" s="118">
        <f t="shared" ref="M117:V117" si="3">+$P$124+M114</f>
        <v>1805590.915546434</v>
      </c>
      <c r="N117" s="119">
        <f t="shared" si="3"/>
        <v>2001249.8310928682</v>
      </c>
      <c r="O117" s="119">
        <f t="shared" si="3"/>
        <v>2196908.746639302</v>
      </c>
      <c r="P117" s="119">
        <f t="shared" si="3"/>
        <v>2392567.6621857365</v>
      </c>
      <c r="Q117" s="119">
        <f t="shared" si="3"/>
        <v>2588226.5777321705</v>
      </c>
      <c r="R117" s="119">
        <f t="shared" si="3"/>
        <v>2783885.4932786045</v>
      </c>
      <c r="S117" s="119">
        <f t="shared" si="3"/>
        <v>2979544.4088250385</v>
      </c>
      <c r="T117" s="119">
        <f t="shared" si="3"/>
        <v>3175203.3243714729</v>
      </c>
      <c r="U117" s="119">
        <f t="shared" si="3"/>
        <v>3370862.2399179069</v>
      </c>
      <c r="V117" s="120">
        <f t="shared" si="3"/>
        <v>3566521.1554643409</v>
      </c>
      <c r="W117" s="134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91"/>
    </row>
    <row r="118" spans="1:54">
      <c r="A118" s="5"/>
      <c r="B118" s="98"/>
      <c r="C118" s="5"/>
      <c r="D118" s="5"/>
      <c r="E118" s="134"/>
      <c r="F118" s="134"/>
      <c r="G118" s="134"/>
      <c r="H118" s="134"/>
      <c r="I118" s="134"/>
      <c r="J118" s="134"/>
      <c r="K118" s="134"/>
      <c r="L118" s="134"/>
      <c r="M118" s="121"/>
      <c r="N118" s="122"/>
      <c r="O118" s="122"/>
      <c r="P118" s="122"/>
      <c r="Q118" s="122"/>
      <c r="R118" s="122"/>
      <c r="S118" s="122"/>
      <c r="T118" s="122"/>
      <c r="U118" s="122"/>
      <c r="V118" s="123"/>
      <c r="W118" s="134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91"/>
    </row>
    <row r="119" spans="1:54">
      <c r="A119" s="5"/>
      <c r="B119" s="98"/>
      <c r="C119" s="5"/>
      <c r="D119" s="5"/>
      <c r="E119" s="134"/>
      <c r="F119" s="134"/>
      <c r="G119" s="134"/>
      <c r="H119" s="134"/>
      <c r="I119" s="134"/>
      <c r="J119" s="134"/>
      <c r="K119" s="134"/>
      <c r="L119" s="646"/>
      <c r="M119" s="118">
        <f t="shared" ref="M119:V119" si="4">+M112*$P$127</f>
        <v>517645.31554643414</v>
      </c>
      <c r="N119" s="119">
        <f t="shared" si="4"/>
        <v>1035290.6310928683</v>
      </c>
      <c r="O119" s="119">
        <f t="shared" si="4"/>
        <v>1552935.9466393022</v>
      </c>
      <c r="P119" s="119">
        <f t="shared" si="4"/>
        <v>2070581.2621857366</v>
      </c>
      <c r="Q119" s="119">
        <f t="shared" si="4"/>
        <v>2588226.5777321705</v>
      </c>
      <c r="R119" s="119">
        <f t="shared" si="4"/>
        <v>3105871.8932786044</v>
      </c>
      <c r="S119" s="119">
        <f t="shared" si="4"/>
        <v>3623517.2088250383</v>
      </c>
      <c r="T119" s="119">
        <f t="shared" si="4"/>
        <v>4141162.5243714731</v>
      </c>
      <c r="U119" s="119">
        <f t="shared" si="4"/>
        <v>4658807.8399179066</v>
      </c>
      <c r="V119" s="120">
        <f t="shared" si="4"/>
        <v>5176453.1554643409</v>
      </c>
      <c r="W119" s="134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91"/>
    </row>
    <row r="120" spans="1:54">
      <c r="A120" s="5"/>
      <c r="B120" s="98"/>
      <c r="C120" s="5"/>
      <c r="D120" s="5"/>
      <c r="E120" s="134"/>
      <c r="F120" s="134"/>
      <c r="G120" s="134"/>
      <c r="H120" s="134"/>
      <c r="I120" s="134"/>
      <c r="J120" s="134"/>
      <c r="K120" s="134"/>
      <c r="L120" s="134"/>
      <c r="M120" s="121"/>
      <c r="N120" s="122"/>
      <c r="O120" s="122"/>
      <c r="P120" s="122"/>
      <c r="Q120" s="122"/>
      <c r="R120" s="122"/>
      <c r="S120" s="122"/>
      <c r="T120" s="122"/>
      <c r="U120" s="122"/>
      <c r="V120" s="123"/>
      <c r="W120" s="134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91"/>
    </row>
    <row r="121" spans="1:54">
      <c r="A121" s="5"/>
      <c r="B121" s="98"/>
      <c r="C121" s="5"/>
      <c r="D121" s="5"/>
      <c r="E121" s="134"/>
      <c r="F121" s="134"/>
      <c r="G121" s="134"/>
      <c r="H121" s="134"/>
      <c r="I121" s="134"/>
      <c r="J121" s="134"/>
      <c r="K121" s="134"/>
      <c r="L121" s="646"/>
      <c r="M121" s="118">
        <f t="shared" ref="M121:V121" si="5">+M119-M117</f>
        <v>-1287945.5999999999</v>
      </c>
      <c r="N121" s="119">
        <f t="shared" si="5"/>
        <v>-965959.2</v>
      </c>
      <c r="O121" s="119">
        <f t="shared" si="5"/>
        <v>-643972.79999999981</v>
      </c>
      <c r="P121" s="119">
        <f t="shared" si="5"/>
        <v>-321986.39999999991</v>
      </c>
      <c r="Q121" s="119">
        <f t="shared" si="5"/>
        <v>0</v>
      </c>
      <c r="R121" s="119">
        <f t="shared" si="5"/>
        <v>321986.39999999991</v>
      </c>
      <c r="S121" s="119">
        <f t="shared" si="5"/>
        <v>643972.79999999981</v>
      </c>
      <c r="T121" s="119">
        <f t="shared" si="5"/>
        <v>965959.20000000019</v>
      </c>
      <c r="U121" s="119">
        <f t="shared" si="5"/>
        <v>1287945.5999999996</v>
      </c>
      <c r="V121" s="120">
        <f t="shared" si="5"/>
        <v>1609932</v>
      </c>
      <c r="W121" s="134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91"/>
    </row>
    <row r="122" spans="1:54">
      <c r="A122" s="5"/>
      <c r="B122" s="98"/>
      <c r="C122" s="5"/>
      <c r="D122" s="5"/>
      <c r="E122" s="134"/>
      <c r="F122" s="134"/>
      <c r="G122" s="134"/>
      <c r="H122" s="134"/>
      <c r="I122" s="134"/>
      <c r="J122" s="134"/>
      <c r="K122" s="134"/>
      <c r="L122" s="134"/>
      <c r="M122" s="124"/>
      <c r="N122" s="125"/>
      <c r="O122" s="125"/>
      <c r="P122" s="125"/>
      <c r="Q122" s="125"/>
      <c r="R122" s="125"/>
      <c r="S122" s="125"/>
      <c r="T122" s="125"/>
      <c r="U122" s="125"/>
      <c r="V122" s="126"/>
      <c r="W122" s="134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91"/>
    </row>
    <row r="123" spans="1:54">
      <c r="A123" s="5"/>
      <c r="B123" s="98"/>
      <c r="C123" s="5"/>
      <c r="D123" s="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91"/>
    </row>
    <row r="124" spans="1:54" ht="12.75" hidden="1" customHeight="1">
      <c r="A124" s="5"/>
      <c r="B124" s="98"/>
      <c r="C124" s="5"/>
      <c r="D124" s="5"/>
      <c r="E124" s="134"/>
      <c r="F124" s="134"/>
      <c r="G124" s="134"/>
      <c r="H124" s="134"/>
      <c r="I124" s="134"/>
      <c r="J124" s="134"/>
      <c r="K124" s="134"/>
      <c r="L124" s="134"/>
      <c r="M124" s="108"/>
      <c r="N124" s="108"/>
      <c r="O124" s="110" t="s">
        <v>7</v>
      </c>
      <c r="P124" s="111">
        <f>'AN2'!$F$17</f>
        <v>1609932</v>
      </c>
      <c r="Q124" s="108"/>
      <c r="R124" s="108"/>
      <c r="S124" s="108"/>
      <c r="T124" s="108"/>
      <c r="U124" s="108"/>
      <c r="V124" s="108"/>
      <c r="W124" s="134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91"/>
    </row>
    <row r="125" spans="1:54" ht="12.75" hidden="1" customHeight="1">
      <c r="A125" s="5"/>
      <c r="B125" s="98"/>
      <c r="C125" s="5"/>
      <c r="D125" s="5"/>
      <c r="E125" s="134"/>
      <c r="F125" s="134"/>
      <c r="G125" s="134"/>
      <c r="H125" s="134"/>
      <c r="I125" s="134"/>
      <c r="J125" s="134"/>
      <c r="K125" s="134"/>
      <c r="L125" s="134"/>
      <c r="M125" s="108"/>
      <c r="N125" s="108"/>
      <c r="O125" s="110" t="s">
        <v>8</v>
      </c>
      <c r="P125" s="112">
        <f>+IF(F16=0,0,'AN2'!F13/F16)</f>
        <v>1458.88</v>
      </c>
      <c r="Q125" s="108"/>
      <c r="R125" s="108"/>
      <c r="S125" s="108"/>
      <c r="T125" s="108"/>
      <c r="U125" s="108"/>
      <c r="V125" s="108"/>
      <c r="W125" s="134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91"/>
    </row>
    <row r="126" spans="1:54" ht="12.75" hidden="1" customHeight="1">
      <c r="A126" s="5"/>
      <c r="B126" s="98"/>
      <c r="C126" s="5"/>
      <c r="D126" s="5"/>
      <c r="E126" s="134"/>
      <c r="F126" s="134"/>
      <c r="G126" s="134"/>
      <c r="H126" s="134"/>
      <c r="I126" s="134"/>
      <c r="J126" s="134"/>
      <c r="K126" s="134"/>
      <c r="L126" s="134"/>
      <c r="M126" s="108"/>
      <c r="N126" s="108"/>
      <c r="O126" s="110" t="s">
        <v>0</v>
      </c>
      <c r="P126" s="111">
        <f>+IF(P125=0,0,'AN2'!F20/PE!P125)</f>
        <v>1133.936170212766</v>
      </c>
      <c r="Q126" s="108"/>
      <c r="R126" s="108"/>
      <c r="S126" s="108"/>
      <c r="T126" s="108"/>
      <c r="U126" s="108"/>
      <c r="V126" s="108"/>
      <c r="W126" s="134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91"/>
    </row>
    <row r="127" spans="1:54" ht="12.75" hidden="1" customHeight="1">
      <c r="A127" s="5"/>
      <c r="B127" s="98"/>
      <c r="C127" s="5"/>
      <c r="D127" s="5"/>
      <c r="E127" s="134"/>
      <c r="F127" s="134"/>
      <c r="G127" s="134"/>
      <c r="H127" s="134"/>
      <c r="I127" s="134"/>
      <c r="J127" s="134"/>
      <c r="K127" s="134"/>
      <c r="L127" s="134"/>
      <c r="M127" s="108"/>
      <c r="N127" s="108"/>
      <c r="O127" s="110" t="s">
        <v>1</v>
      </c>
      <c r="P127" s="111">
        <f>+F16</f>
        <v>3000</v>
      </c>
      <c r="Q127" s="108"/>
      <c r="R127" s="108"/>
      <c r="S127" s="108"/>
      <c r="T127" s="108"/>
      <c r="U127" s="108"/>
      <c r="V127" s="108"/>
      <c r="W127" s="134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91"/>
    </row>
    <row r="128" spans="1:54" ht="12.75" hidden="1" customHeight="1">
      <c r="A128" s="5"/>
      <c r="B128" s="98"/>
      <c r="C128" s="5"/>
      <c r="D128" s="5"/>
      <c r="E128" s="134"/>
      <c r="F128" s="134"/>
      <c r="G128" s="134"/>
      <c r="H128" s="134"/>
      <c r="I128" s="134"/>
      <c r="J128" s="134"/>
      <c r="K128" s="134"/>
      <c r="L128" s="134"/>
      <c r="M128" s="108"/>
      <c r="N128" s="108"/>
      <c r="O128" s="110" t="s">
        <v>2</v>
      </c>
      <c r="P128" s="113">
        <f>+P124/(P127-P126)</f>
        <v>862.74219257739014</v>
      </c>
      <c r="Q128" s="108"/>
      <c r="R128" s="108"/>
      <c r="S128" s="108"/>
      <c r="T128" s="108"/>
      <c r="U128" s="108"/>
      <c r="V128" s="108"/>
      <c r="W128" s="134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91"/>
    </row>
    <row r="129" spans="1:54" ht="12.75" hidden="1" customHeight="1">
      <c r="A129" s="5"/>
      <c r="B129" s="98"/>
      <c r="C129" s="5"/>
      <c r="D129" s="5"/>
      <c r="E129" s="134"/>
      <c r="F129" s="134"/>
      <c r="G129" s="134"/>
      <c r="H129" s="134"/>
      <c r="I129" s="134"/>
      <c r="J129" s="134"/>
      <c r="K129" s="134"/>
      <c r="L129" s="134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34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91"/>
    </row>
    <row r="130" spans="1:54" ht="12.75" hidden="1" customHeight="1">
      <c r="A130" s="5"/>
      <c r="B130" s="98"/>
      <c r="C130" s="5"/>
      <c r="D130" s="5"/>
      <c r="E130" s="134"/>
      <c r="F130" s="134"/>
      <c r="G130" s="134"/>
      <c r="H130" s="134"/>
      <c r="I130" s="134"/>
      <c r="J130" s="134"/>
      <c r="K130" s="134"/>
      <c r="L130" s="134"/>
      <c r="M130" s="108"/>
      <c r="N130" s="108"/>
      <c r="O130" s="110" t="s">
        <v>3</v>
      </c>
      <c r="P130" s="114">
        <f>ROUNDUP(P124/(P127-P126),0)</f>
        <v>863</v>
      </c>
      <c r="Q130" s="108"/>
      <c r="R130" s="108"/>
      <c r="S130" s="108"/>
      <c r="T130" s="108"/>
      <c r="U130" s="108"/>
      <c r="V130" s="108"/>
      <c r="W130" s="134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91"/>
    </row>
    <row r="131" spans="1:54" ht="12.75" hidden="1" customHeight="1">
      <c r="A131" s="5"/>
      <c r="B131" s="98"/>
      <c r="C131" s="5"/>
      <c r="D131" s="5"/>
      <c r="E131" s="134"/>
      <c r="F131" s="134"/>
      <c r="G131" s="134"/>
      <c r="H131" s="134"/>
      <c r="I131" s="134"/>
      <c r="J131" s="134"/>
      <c r="K131" s="134"/>
      <c r="L131" s="134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34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91"/>
    </row>
    <row r="132" spans="1:54">
      <c r="A132" s="5"/>
      <c r="B132" s="98"/>
      <c r="C132" s="5"/>
      <c r="D132" s="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91"/>
    </row>
    <row r="133" spans="1:54">
      <c r="A133" s="5"/>
      <c r="B133" s="98"/>
      <c r="C133" s="5"/>
      <c r="D133" s="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91"/>
    </row>
    <row r="134" spans="1:54">
      <c r="A134" s="5"/>
      <c r="B134" s="9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91"/>
    </row>
    <row r="135" spans="1:54">
      <c r="A135" s="5"/>
      <c r="B135" s="9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91"/>
    </row>
    <row r="136" spans="1:54">
      <c r="A136" s="5"/>
      <c r="B136" s="9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91"/>
    </row>
    <row r="137" spans="1:54">
      <c r="A137" s="5"/>
      <c r="B137" s="9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91"/>
    </row>
    <row r="138" spans="1:54">
      <c r="A138" s="5"/>
      <c r="B138" s="9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91"/>
    </row>
    <row r="139" spans="1:54">
      <c r="A139" s="5"/>
      <c r="B139" s="9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91"/>
    </row>
    <row r="140" spans="1:54">
      <c r="A140" s="5"/>
      <c r="B140" s="9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91"/>
    </row>
    <row r="141" spans="1:54">
      <c r="A141" s="5"/>
      <c r="B141" s="9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91"/>
    </row>
    <row r="142" spans="1:54">
      <c r="A142" s="5"/>
      <c r="B142" s="9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91"/>
    </row>
    <row r="143" spans="1:54">
      <c r="A143" s="5"/>
      <c r="B143" s="9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91"/>
    </row>
    <row r="144" spans="1:54">
      <c r="A144" s="5"/>
      <c r="B144" s="9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91"/>
    </row>
    <row r="145" spans="1:54">
      <c r="A145" s="5"/>
      <c r="B145" s="9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91"/>
    </row>
    <row r="146" spans="1:54">
      <c r="A146" s="5"/>
      <c r="B146" s="9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91"/>
    </row>
    <row r="147" spans="1:54">
      <c r="A147" s="5"/>
      <c r="B147" s="9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91"/>
    </row>
    <row r="148" spans="1:54">
      <c r="A148" s="5"/>
      <c r="B148" s="9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91"/>
    </row>
    <row r="149" spans="1:54">
      <c r="A149" s="5"/>
      <c r="B149" s="9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91"/>
    </row>
    <row r="150" spans="1:54">
      <c r="A150" s="5"/>
      <c r="B150" s="9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91"/>
    </row>
    <row r="151" spans="1:54">
      <c r="A151" s="5"/>
      <c r="B151" s="9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91"/>
    </row>
    <row r="152" spans="1:54">
      <c r="A152" s="5"/>
      <c r="B152" s="9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91"/>
    </row>
    <row r="153" spans="1:54">
      <c r="A153" s="5"/>
      <c r="B153" s="9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91"/>
    </row>
    <row r="154" spans="1:54">
      <c r="A154" s="5"/>
      <c r="B154" s="9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91"/>
    </row>
    <row r="155" spans="1:54">
      <c r="A155" s="5"/>
      <c r="B155" s="9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91"/>
    </row>
    <row r="156" spans="1:54">
      <c r="A156" s="5"/>
      <c r="B156" s="9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91"/>
    </row>
    <row r="157" spans="1:54">
      <c r="A157" s="5"/>
      <c r="B157" s="9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91"/>
    </row>
    <row r="158" spans="1:54">
      <c r="A158" s="5"/>
      <c r="B158" s="9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91"/>
    </row>
    <row r="159" spans="1:54">
      <c r="A159" s="5"/>
      <c r="B159" s="9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91"/>
    </row>
    <row r="160" spans="1:54">
      <c r="A160" s="5"/>
      <c r="B160" s="9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91"/>
    </row>
    <row r="161" spans="1:54">
      <c r="A161" s="5"/>
      <c r="B161" s="9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91"/>
    </row>
    <row r="162" spans="1:54">
      <c r="A162" s="5"/>
      <c r="B162" s="9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91"/>
    </row>
    <row r="163" spans="1:54">
      <c r="A163" s="5"/>
      <c r="B163" s="9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91"/>
    </row>
    <row r="164" spans="1:54">
      <c r="A164" s="5"/>
      <c r="B164" s="9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91"/>
    </row>
    <row r="165" spans="1:54">
      <c r="A165" s="5"/>
      <c r="B165" s="9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91"/>
    </row>
    <row r="166" spans="1:54">
      <c r="A166" s="5"/>
      <c r="B166" s="9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91"/>
    </row>
    <row r="167" spans="1:54">
      <c r="A167" s="5"/>
      <c r="B167" s="9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91"/>
    </row>
    <row r="168" spans="1:54">
      <c r="A168" s="5"/>
      <c r="B168" s="9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91"/>
    </row>
    <row r="169" spans="1:54">
      <c r="A169" s="5"/>
      <c r="B169" s="9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91"/>
    </row>
    <row r="170" spans="1:54">
      <c r="A170" s="5"/>
      <c r="B170" s="9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91"/>
    </row>
    <row r="171" spans="1:54">
      <c r="A171" s="5"/>
      <c r="B171" s="9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91"/>
    </row>
    <row r="172" spans="1:54">
      <c r="A172" s="5"/>
      <c r="B172" s="9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91"/>
    </row>
    <row r="173" spans="1:54">
      <c r="A173" s="5"/>
      <c r="B173" s="9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91"/>
    </row>
    <row r="174" spans="1:54">
      <c r="A174" s="5"/>
      <c r="B174" s="9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91"/>
    </row>
    <row r="175" spans="1:54">
      <c r="A175" s="5"/>
      <c r="B175" s="9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91"/>
    </row>
    <row r="176" spans="1:54">
      <c r="A176" s="5"/>
      <c r="B176" s="9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91"/>
    </row>
    <row r="177" spans="1:54">
      <c r="A177" s="5"/>
      <c r="B177" s="9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91"/>
    </row>
    <row r="178" spans="1:54">
      <c r="A178" s="5"/>
      <c r="B178" s="9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91"/>
    </row>
    <row r="179" spans="1:54">
      <c r="A179" s="5"/>
      <c r="B179" s="9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91"/>
    </row>
    <row r="180" spans="1:54">
      <c r="A180" s="5"/>
      <c r="B180" s="9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91"/>
    </row>
    <row r="181" spans="1:54">
      <c r="A181" s="5"/>
      <c r="B181" s="9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91"/>
    </row>
    <row r="182" spans="1:54">
      <c r="A182" s="5"/>
      <c r="B182" s="9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91"/>
    </row>
    <row r="183" spans="1:54">
      <c r="A183" s="5"/>
      <c r="B183" s="9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91"/>
    </row>
    <row r="184" spans="1:54">
      <c r="A184" s="5"/>
      <c r="B184" s="9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91"/>
    </row>
    <row r="185" spans="1:54">
      <c r="A185" s="5"/>
      <c r="B185" s="9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91"/>
    </row>
    <row r="186" spans="1:54">
      <c r="A186" s="5"/>
      <c r="B186" s="9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91"/>
    </row>
    <row r="187" spans="1:54">
      <c r="A187" s="5"/>
      <c r="B187" s="9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91"/>
    </row>
    <row r="188" spans="1:54">
      <c r="A188" s="5"/>
      <c r="B188" s="9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91"/>
    </row>
    <row r="189" spans="1:54">
      <c r="A189" s="5"/>
      <c r="B189" s="9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91"/>
    </row>
    <row r="190" spans="1:54">
      <c r="A190" s="5"/>
      <c r="B190" s="9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91"/>
    </row>
    <row r="191" spans="1:54">
      <c r="A191" s="5"/>
      <c r="B191" s="9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91"/>
    </row>
    <row r="192" spans="1:54">
      <c r="A192" s="5"/>
      <c r="B192" s="9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91"/>
    </row>
    <row r="193" spans="1:54">
      <c r="A193" s="5"/>
      <c r="B193" s="9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91"/>
    </row>
    <row r="194" spans="1:54">
      <c r="A194" s="5"/>
      <c r="B194" s="9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91"/>
    </row>
    <row r="195" spans="1:54">
      <c r="A195" s="5"/>
      <c r="B195" s="9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91"/>
    </row>
    <row r="196" spans="1:54">
      <c r="A196" s="5"/>
      <c r="B196" s="9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91"/>
    </row>
    <row r="197" spans="1:54">
      <c r="A197" s="5"/>
      <c r="B197" s="9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91"/>
    </row>
    <row r="198" spans="1:54">
      <c r="A198" s="5"/>
      <c r="B198" s="9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91"/>
    </row>
    <row r="199" spans="1:54">
      <c r="A199" s="5"/>
      <c r="B199" s="9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91"/>
    </row>
    <row r="200" spans="1:54">
      <c r="A200" s="5"/>
      <c r="B200" s="9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91"/>
    </row>
    <row r="201" spans="1:54">
      <c r="A201" s="5"/>
      <c r="B201" s="9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91"/>
    </row>
    <row r="202" spans="1:54">
      <c r="A202" s="5"/>
      <c r="B202" s="9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91"/>
    </row>
    <row r="203" spans="1:54">
      <c r="A203" s="5"/>
      <c r="B203" s="9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91"/>
    </row>
    <row r="204" spans="1:54">
      <c r="A204" s="5"/>
      <c r="B204" s="9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91"/>
    </row>
    <row r="205" spans="1:54">
      <c r="A205" s="5"/>
      <c r="B205" s="9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91"/>
    </row>
    <row r="206" spans="1:54">
      <c r="A206" s="5"/>
      <c r="B206" s="9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91"/>
    </row>
    <row r="207" spans="1:54">
      <c r="A207" s="5"/>
      <c r="B207" s="9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91"/>
    </row>
    <row r="208" spans="1:54">
      <c r="A208" s="5"/>
      <c r="B208" s="9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91"/>
    </row>
    <row r="209" spans="1:54">
      <c r="A209" s="5"/>
      <c r="B209" s="9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91"/>
    </row>
    <row r="210" spans="1:54">
      <c r="A210" s="5"/>
      <c r="B210" s="9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91"/>
    </row>
    <row r="211" spans="1:54">
      <c r="A211" s="5"/>
      <c r="B211" s="9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91"/>
    </row>
    <row r="212" spans="1:54">
      <c r="A212" s="5"/>
      <c r="B212" s="9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91"/>
    </row>
    <row r="213" spans="1:54">
      <c r="A213" s="5"/>
      <c r="B213" s="9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91"/>
    </row>
    <row r="214" spans="1:54">
      <c r="A214" s="5"/>
      <c r="B214" s="9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91"/>
    </row>
    <row r="215" spans="1:54">
      <c r="A215" s="5"/>
      <c r="B215" s="9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91"/>
    </row>
    <row r="216" spans="1:54">
      <c r="A216" s="5"/>
      <c r="B216" s="9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91"/>
    </row>
    <row r="217" spans="1:54">
      <c r="A217" s="5"/>
      <c r="B217" s="9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91"/>
    </row>
    <row r="218" spans="1:54">
      <c r="A218" s="5"/>
      <c r="B218" s="9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91"/>
    </row>
    <row r="219" spans="1:54">
      <c r="A219" s="5"/>
      <c r="B219" s="9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91"/>
    </row>
    <row r="220" spans="1:54">
      <c r="A220" s="5"/>
      <c r="B220" s="9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91"/>
    </row>
    <row r="221" spans="1:54">
      <c r="A221" s="5"/>
      <c r="B221" s="9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91"/>
    </row>
    <row r="222" spans="1:54">
      <c r="A222" s="5"/>
      <c r="B222" s="9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91"/>
    </row>
    <row r="223" spans="1:54">
      <c r="A223" s="5"/>
      <c r="B223" s="9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91"/>
    </row>
    <row r="224" spans="1:54">
      <c r="A224" s="5"/>
      <c r="B224" s="9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91"/>
    </row>
    <row r="225" spans="1:54">
      <c r="A225" s="5"/>
      <c r="B225" s="9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91"/>
    </row>
    <row r="226" spans="1:54">
      <c r="A226" s="5"/>
      <c r="B226" s="9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91"/>
    </row>
    <row r="227" spans="1:54">
      <c r="A227" s="5"/>
      <c r="B227" s="9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91"/>
    </row>
    <row r="228" spans="1:54">
      <c r="A228" s="5"/>
      <c r="B228" s="9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91"/>
    </row>
    <row r="229" spans="1:54">
      <c r="A229" s="5"/>
      <c r="B229" s="9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91"/>
    </row>
    <row r="230" spans="1:54">
      <c r="A230" s="5"/>
      <c r="B230" s="9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91"/>
    </row>
    <row r="231" spans="1:54">
      <c r="A231" s="5"/>
      <c r="B231" s="9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91"/>
    </row>
    <row r="232" spans="1:54">
      <c r="A232" s="5"/>
      <c r="B232" s="9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91"/>
    </row>
    <row r="233" spans="1:54">
      <c r="A233" s="5"/>
      <c r="B233" s="9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91"/>
    </row>
    <row r="234" spans="1:54">
      <c r="A234" s="5"/>
      <c r="B234" s="9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91"/>
    </row>
    <row r="235" spans="1:54">
      <c r="A235" s="5"/>
      <c r="B235" s="9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91"/>
    </row>
    <row r="236" spans="1:54">
      <c r="A236" s="5"/>
      <c r="B236" s="9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91"/>
    </row>
    <row r="237" spans="1:54">
      <c r="A237" s="5"/>
      <c r="B237" s="9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91"/>
    </row>
    <row r="238" spans="1:54">
      <c r="A238" s="5"/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91"/>
    </row>
    <row r="239" spans="1:54">
      <c r="A239" s="5"/>
      <c r="B239" s="9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91"/>
    </row>
    <row r="240" spans="1:54">
      <c r="A240" s="5"/>
      <c r="B240" s="9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91"/>
    </row>
    <row r="241" spans="1:54">
      <c r="A241" s="5"/>
      <c r="B241" s="9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91"/>
    </row>
    <row r="242" spans="1:54">
      <c r="A242" s="5"/>
      <c r="B242" s="9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91"/>
    </row>
    <row r="243" spans="1:54">
      <c r="A243" s="5"/>
      <c r="B243" s="9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91"/>
    </row>
    <row r="244" spans="1:54">
      <c r="A244" s="5"/>
      <c r="B244" s="9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91"/>
    </row>
    <row r="245" spans="1:54">
      <c r="A245" s="5"/>
      <c r="B245" s="9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91"/>
    </row>
    <row r="246" spans="1:54">
      <c r="A246" s="5"/>
      <c r="B246" s="9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91"/>
    </row>
    <row r="247" spans="1:54">
      <c r="A247" s="5"/>
      <c r="B247" s="9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91"/>
    </row>
    <row r="248" spans="1:54">
      <c r="A248" s="5"/>
      <c r="B248" s="9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91"/>
    </row>
    <row r="249" spans="1:54">
      <c r="A249" s="5"/>
      <c r="B249" s="9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91"/>
    </row>
    <row r="250" spans="1:54">
      <c r="A250" s="5"/>
      <c r="B250" s="9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91"/>
    </row>
    <row r="251" spans="1:54">
      <c r="A251" s="5"/>
      <c r="B251" s="9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91"/>
    </row>
    <row r="252" spans="1:54">
      <c r="A252" s="5"/>
      <c r="B252" s="9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91"/>
    </row>
    <row r="253" spans="1:54">
      <c r="A253" s="5"/>
      <c r="B253" s="9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91"/>
    </row>
    <row r="254" spans="1:54">
      <c r="A254" s="5"/>
      <c r="B254" s="9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91"/>
    </row>
    <row r="255" spans="1:54">
      <c r="A255" s="5"/>
      <c r="B255" s="9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91"/>
    </row>
    <row r="256" spans="1:54">
      <c r="A256" s="5"/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91"/>
    </row>
    <row r="257" spans="1:54">
      <c r="A257" s="5"/>
      <c r="B257" s="9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91"/>
    </row>
    <row r="258" spans="1:54">
      <c r="A258" s="5"/>
      <c r="B258" s="9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91"/>
    </row>
    <row r="259" spans="1:54">
      <c r="A259" s="5"/>
      <c r="B259" s="98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91"/>
    </row>
    <row r="260" spans="1:54">
      <c r="A260" s="5"/>
      <c r="B260" s="98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91"/>
    </row>
    <row r="261" spans="1:54">
      <c r="A261" s="5"/>
      <c r="B261" s="98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91"/>
    </row>
    <row r="262" spans="1:54">
      <c r="A262" s="5"/>
      <c r="B262" s="9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91"/>
    </row>
    <row r="263" spans="1:54">
      <c r="A263" s="5"/>
      <c r="B263" s="9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91"/>
    </row>
    <row r="264" spans="1:54">
      <c r="A264" s="93"/>
      <c r="B264" s="10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4"/>
    </row>
  </sheetData>
  <sheetProtection sheet="1" objects="1" scenarios="1"/>
  <mergeCells count="5">
    <mergeCell ref="K2:M3"/>
    <mergeCell ref="M111:O111"/>
    <mergeCell ref="E2:F3"/>
    <mergeCell ref="G2:I3"/>
    <mergeCell ref="J2:J3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scale="45" orientation="landscape" horizontalDpi="4294967292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 enableFormatConditionsCalculation="0">
    <tabColor indexed="13"/>
    <pageSetUpPr fitToPage="1"/>
  </sheetPr>
  <dimension ref="A1:BP258"/>
  <sheetViews>
    <sheetView showGridLines="0" showRowColHeaders="0" showZeros="0" showOutlineSymbols="0" topLeftCell="B1" zoomScale="75" zoomScaleNormal="75" workbookViewId="0">
      <pane ySplit="4" topLeftCell="A5" activePane="bottomLeft" state="frozen"/>
      <selection pane="bottomLeft" activeCell="A5" sqref="A5:A141"/>
    </sheetView>
  </sheetViews>
  <sheetFormatPr baseColWidth="10" defaultRowHeight="12.75"/>
  <cols>
    <col min="1" max="1" width="11.42578125" hidden="1" customWidth="1"/>
    <col min="2" max="3" width="2.7109375" customWidth="1"/>
    <col min="4" max="4" width="4.42578125" customWidth="1"/>
    <col min="5" max="5" width="30.85546875" customWidth="1"/>
    <col min="6" max="6" width="9.28515625" customWidth="1"/>
    <col min="7" max="11" width="14.7109375" customWidth="1"/>
    <col min="12" max="12" width="15.85546875" customWidth="1"/>
    <col min="13" max="13" width="14.7109375" customWidth="1"/>
    <col min="14" max="14" width="15.140625" customWidth="1"/>
    <col min="15" max="18" width="14.7109375" customWidth="1"/>
    <col min="19" max="19" width="16.85546875" customWidth="1"/>
    <col min="20" max="20" width="12.140625" bestFit="1" customWidth="1"/>
    <col min="21" max="21" width="3.5703125" customWidth="1"/>
    <col min="22" max="22" width="2.7109375" customWidth="1"/>
    <col min="23" max="68" width="11.42578125" style="73"/>
  </cols>
  <sheetData>
    <row r="1" spans="2:62" ht="12.75" customHeight="1">
      <c r="B1" s="9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91"/>
    </row>
    <row r="2" spans="2:62" ht="16.5" customHeight="1">
      <c r="B2" s="98"/>
      <c r="C2" s="213"/>
      <c r="D2" s="214"/>
      <c r="E2" s="1111" t="str">
        <f>INI!$G$11</f>
        <v>MiEMPRESA</v>
      </c>
      <c r="F2" s="1111"/>
      <c r="G2" s="974" t="s">
        <v>18</v>
      </c>
      <c r="H2" s="974"/>
      <c r="I2" s="974"/>
      <c r="J2" s="963">
        <f>SB!$C$73</f>
        <v>2025</v>
      </c>
      <c r="K2" s="1129" t="s">
        <v>248</v>
      </c>
      <c r="L2" s="1129"/>
      <c r="M2" s="1129"/>
      <c r="N2" s="1129"/>
      <c r="O2" s="648"/>
      <c r="P2" s="672"/>
      <c r="Q2" s="673"/>
      <c r="R2" s="673"/>
      <c r="S2" s="673"/>
      <c r="T2" s="673"/>
      <c r="U2" s="96"/>
      <c r="V2" s="9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91"/>
    </row>
    <row r="3" spans="2:62" ht="16.5" customHeight="1">
      <c r="B3" s="98"/>
      <c r="C3" s="217"/>
      <c r="D3" s="218"/>
      <c r="E3" s="1112"/>
      <c r="F3" s="1112"/>
      <c r="G3" s="981"/>
      <c r="H3" s="981"/>
      <c r="I3" s="981"/>
      <c r="J3" s="982"/>
      <c r="K3" s="1130"/>
      <c r="L3" s="1130"/>
      <c r="M3" s="1130"/>
      <c r="N3" s="1130"/>
      <c r="O3" s="649"/>
      <c r="P3" s="41"/>
      <c r="Q3" s="41"/>
      <c r="R3" s="41"/>
      <c r="S3" s="41"/>
      <c r="T3" s="41"/>
      <c r="U3" s="3"/>
      <c r="V3" s="9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91"/>
    </row>
    <row r="4" spans="2:62" ht="5.0999999999999996" customHeight="1">
      <c r="B4" s="98"/>
      <c r="C4" s="149"/>
      <c r="D4" s="221"/>
      <c r="E4" s="221"/>
      <c r="F4" s="221"/>
      <c r="G4" s="221"/>
      <c r="H4" s="221"/>
      <c r="I4" s="148"/>
      <c r="J4" s="526"/>
      <c r="K4" s="526"/>
      <c r="L4" s="527"/>
      <c r="M4" s="527"/>
      <c r="N4" s="527"/>
      <c r="O4" s="528"/>
      <c r="P4" s="188"/>
      <c r="Q4" s="222"/>
      <c r="R4" s="222"/>
      <c r="S4" s="222"/>
      <c r="T4" s="222"/>
      <c r="U4" s="222"/>
      <c r="V4" s="22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91"/>
    </row>
    <row r="5" spans="2:62" ht="5.25" customHeight="1">
      <c r="B5" s="98"/>
      <c r="C5" s="804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93"/>
      <c r="P5" s="188"/>
      <c r="Q5" s="188"/>
      <c r="R5" s="188"/>
      <c r="S5" s="188"/>
      <c r="T5" s="188"/>
      <c r="U5" s="188"/>
      <c r="V5" s="22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91"/>
    </row>
    <row r="6" spans="2:62" ht="18.75" customHeight="1">
      <c r="B6" s="98"/>
      <c r="C6" s="811"/>
      <c r="D6" s="787"/>
      <c r="E6" s="1132" t="s">
        <v>339</v>
      </c>
      <c r="F6" s="1132"/>
      <c r="G6" s="1132"/>
      <c r="H6" s="1132"/>
      <c r="I6" s="1132"/>
      <c r="J6" s="1132"/>
      <c r="K6" s="1132"/>
      <c r="L6" s="1132"/>
      <c r="M6" s="1132"/>
      <c r="N6" s="1132"/>
      <c r="O6" s="1133"/>
      <c r="P6" s="315"/>
      <c r="Q6" s="188"/>
      <c r="R6" s="188"/>
      <c r="S6" s="188"/>
      <c r="T6" s="188"/>
      <c r="U6" s="188"/>
      <c r="V6" s="2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91"/>
    </row>
    <row r="7" spans="2:62" ht="18" customHeight="1">
      <c r="B7" s="98"/>
      <c r="C7" s="811"/>
      <c r="D7" s="787"/>
      <c r="E7" s="1126" t="s">
        <v>13</v>
      </c>
      <c r="F7" s="1126"/>
      <c r="G7" s="1126"/>
      <c r="H7" s="1126"/>
      <c r="I7" s="1126"/>
      <c r="J7" s="1126"/>
      <c r="K7" s="1126"/>
      <c r="L7" s="1126"/>
      <c r="M7" s="1126"/>
      <c r="N7" s="1126"/>
      <c r="O7" s="1127"/>
      <c r="P7" s="911"/>
      <c r="Q7" s="188"/>
      <c r="R7" s="188"/>
      <c r="S7" s="188"/>
      <c r="T7" s="188"/>
      <c r="U7" s="188"/>
      <c r="V7" s="22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91"/>
    </row>
    <row r="8" spans="2:62" ht="17.25" customHeight="1">
      <c r="B8" s="98"/>
      <c r="C8" s="811"/>
      <c r="D8" s="787"/>
      <c r="E8" s="1126" t="s">
        <v>425</v>
      </c>
      <c r="F8" s="1126"/>
      <c r="G8" s="1126"/>
      <c r="H8" s="1126"/>
      <c r="I8" s="1126"/>
      <c r="J8" s="1126"/>
      <c r="K8" s="1126"/>
      <c r="L8" s="1126"/>
      <c r="M8" s="1126"/>
      <c r="N8" s="1126"/>
      <c r="O8" s="1127"/>
      <c r="P8" s="911"/>
      <c r="Q8" s="188"/>
      <c r="R8" s="188"/>
      <c r="S8" s="188"/>
      <c r="T8" s="188"/>
      <c r="U8" s="188"/>
      <c r="V8" s="22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91"/>
    </row>
    <row r="9" spans="2:62" ht="6" customHeight="1">
      <c r="B9" s="98"/>
      <c r="C9" s="811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94"/>
      <c r="P9" s="188"/>
      <c r="Q9" s="188"/>
      <c r="R9" s="188"/>
      <c r="S9" s="188"/>
      <c r="T9" s="188"/>
      <c r="U9" s="188"/>
      <c r="V9" s="22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91"/>
    </row>
    <row r="10" spans="2:62" ht="3" customHeight="1">
      <c r="B10" s="98"/>
      <c r="C10" s="788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8"/>
      <c r="P10" s="188"/>
      <c r="Q10" s="188"/>
      <c r="R10" s="188"/>
      <c r="S10" s="188"/>
      <c r="T10" s="188"/>
      <c r="U10" s="188"/>
      <c r="V10" s="22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91"/>
    </row>
    <row r="11" spans="2:62" ht="5.0999999999999996" customHeight="1">
      <c r="B11" s="98"/>
      <c r="C11" s="530"/>
      <c r="D11" s="221"/>
      <c r="E11" s="650"/>
      <c r="F11" s="650"/>
      <c r="G11" s="221"/>
      <c r="H11" s="221"/>
      <c r="I11" s="221"/>
      <c r="J11" s="221"/>
      <c r="K11" s="221"/>
      <c r="L11" s="221"/>
      <c r="M11" s="221"/>
      <c r="N11" s="221"/>
      <c r="O11" s="221"/>
      <c r="P11" s="222"/>
      <c r="Q11" s="222"/>
      <c r="R11" s="222"/>
      <c r="S11" s="222"/>
      <c r="T11" s="222"/>
      <c r="U11" s="222"/>
      <c r="V11" s="22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91"/>
    </row>
    <row r="12" spans="2:62" ht="18.75" customHeight="1">
      <c r="B12" s="98"/>
      <c r="C12" s="670">
        <v>1</v>
      </c>
      <c r="D12" s="586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339"/>
      <c r="V12" s="22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91"/>
    </row>
    <row r="13" spans="2:62" ht="19.5">
      <c r="B13" s="98"/>
      <c r="C13" s="671"/>
      <c r="D13" s="589"/>
      <c r="E13" s="1128" t="str">
        <f>INI!$G$11</f>
        <v>MiEMPRESA</v>
      </c>
      <c r="F13" s="1128"/>
      <c r="G13" s="1128"/>
      <c r="H13" s="1131" t="s">
        <v>248</v>
      </c>
      <c r="I13" s="1131"/>
      <c r="J13" s="1131"/>
      <c r="K13" s="1131"/>
      <c r="L13" s="1131"/>
      <c r="M13" s="1131"/>
      <c r="N13" s="1131"/>
      <c r="O13" s="1131"/>
      <c r="P13" s="1131"/>
      <c r="Q13" s="1131"/>
      <c r="R13" s="652"/>
      <c r="S13" s="653">
        <f>SB!$C$73</f>
        <v>2025</v>
      </c>
      <c r="T13" s="652"/>
      <c r="U13" s="209"/>
      <c r="V13" s="22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91"/>
    </row>
    <row r="14" spans="2:62">
      <c r="B14" s="98"/>
      <c r="C14" s="272"/>
      <c r="D14" s="589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209"/>
      <c r="V14" s="22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91"/>
    </row>
    <row r="15" spans="2:62" ht="24.75" customHeight="1">
      <c r="B15" s="98"/>
      <c r="C15" s="272"/>
      <c r="D15" s="589"/>
      <c r="E15" s="654"/>
      <c r="F15" s="654"/>
      <c r="G15" s="655" t="str">
        <f>SB!C72</f>
        <v>Enero</v>
      </c>
      <c r="H15" s="655" t="str">
        <f>SB!D72</f>
        <v>Febrero</v>
      </c>
      <c r="I15" s="655" t="str">
        <f>SB!E72</f>
        <v>Marzo</v>
      </c>
      <c r="J15" s="655" t="str">
        <f>SB!F72</f>
        <v>Abril</v>
      </c>
      <c r="K15" s="655" t="str">
        <f>SB!G72</f>
        <v>Mayo</v>
      </c>
      <c r="L15" s="655" t="str">
        <f>SB!H72</f>
        <v>Junio</v>
      </c>
      <c r="M15" s="655" t="str">
        <f>SB!I72</f>
        <v>Julio</v>
      </c>
      <c r="N15" s="655" t="str">
        <f>SB!J72</f>
        <v>Agosto</v>
      </c>
      <c r="O15" s="655" t="str">
        <f>SB!K72</f>
        <v>Septiembre</v>
      </c>
      <c r="P15" s="655" t="str">
        <f>SB!L72</f>
        <v>Octubre</v>
      </c>
      <c r="Q15" s="655" t="str">
        <f>SB!M72</f>
        <v>Noviembre</v>
      </c>
      <c r="R15" s="655" t="str">
        <f>SB!N72</f>
        <v>Diciembre</v>
      </c>
      <c r="S15" s="656" t="s">
        <v>11</v>
      </c>
      <c r="T15" s="657" t="s">
        <v>14</v>
      </c>
      <c r="U15" s="209"/>
      <c r="V15" s="223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91"/>
    </row>
    <row r="16" spans="2:62" ht="9.75" customHeight="1">
      <c r="B16" s="98"/>
      <c r="C16" s="272"/>
      <c r="D16" s="658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9"/>
      <c r="V16" s="22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91"/>
    </row>
    <row r="17" spans="2:62" ht="16.5" customHeight="1">
      <c r="B17" s="98"/>
      <c r="C17" s="272"/>
      <c r="D17" s="330"/>
      <c r="E17" s="659" t="s">
        <v>10</v>
      </c>
      <c r="F17" s="659"/>
      <c r="G17" s="660">
        <f t="shared" ref="G17:R17" si="0">SUM(G18:G46)</f>
        <v>25000</v>
      </c>
      <c r="H17" s="660">
        <f t="shared" si="0"/>
        <v>150000</v>
      </c>
      <c r="I17" s="660">
        <f t="shared" si="0"/>
        <v>340000</v>
      </c>
      <c r="J17" s="660">
        <f t="shared" si="0"/>
        <v>450000</v>
      </c>
      <c r="K17" s="660">
        <f t="shared" si="0"/>
        <v>213000</v>
      </c>
      <c r="L17" s="660">
        <f t="shared" si="0"/>
        <v>189000</v>
      </c>
      <c r="M17" s="660">
        <f t="shared" si="0"/>
        <v>290000</v>
      </c>
      <c r="N17" s="660">
        <f t="shared" si="0"/>
        <v>320000</v>
      </c>
      <c r="O17" s="660">
        <f t="shared" si="0"/>
        <v>650000</v>
      </c>
      <c r="P17" s="660">
        <f t="shared" si="0"/>
        <v>765000</v>
      </c>
      <c r="Q17" s="660">
        <f t="shared" si="0"/>
        <v>890000</v>
      </c>
      <c r="R17" s="660">
        <f t="shared" si="0"/>
        <v>230000</v>
      </c>
      <c r="S17" s="661">
        <f>SUM(G17:R17)</f>
        <v>4512000</v>
      </c>
      <c r="T17" s="662">
        <f>+IF(S$17=0,0,S17/S$17)</f>
        <v>1</v>
      </c>
      <c r="U17" s="209"/>
      <c r="V17" s="223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91"/>
    </row>
    <row r="18" spans="2:62" ht="30.75" customHeight="1">
      <c r="B18" s="98"/>
      <c r="C18" s="272"/>
      <c r="D18" s="330"/>
      <c r="E18" s="663" t="str">
        <f>ING!F16</f>
        <v>Zona 1</v>
      </c>
      <c r="F18" s="664"/>
      <c r="G18" s="665">
        <f>ING!G16</f>
        <v>25000</v>
      </c>
      <c r="H18" s="665">
        <f>ING!H16</f>
        <v>150000</v>
      </c>
      <c r="I18" s="665">
        <f>ING!I16</f>
        <v>340000</v>
      </c>
      <c r="J18" s="665">
        <f>ING!J16</f>
        <v>450000</v>
      </c>
      <c r="K18" s="665">
        <f>ING!K16</f>
        <v>213000</v>
      </c>
      <c r="L18" s="665">
        <f>ING!L16</f>
        <v>189000</v>
      </c>
      <c r="M18" s="665">
        <f>ING!M16</f>
        <v>290000</v>
      </c>
      <c r="N18" s="665">
        <f>ING!N16</f>
        <v>320000</v>
      </c>
      <c r="O18" s="665">
        <f>ING!O16</f>
        <v>650000</v>
      </c>
      <c r="P18" s="665">
        <f>ING!P16</f>
        <v>765000</v>
      </c>
      <c r="Q18" s="665">
        <f>ING!Q16</f>
        <v>890000</v>
      </c>
      <c r="R18" s="665">
        <f>ING!R16</f>
        <v>230000</v>
      </c>
      <c r="S18" s="661">
        <f t="shared" ref="S18:S46" si="1">SUM(G18:R18)</f>
        <v>4512000</v>
      </c>
      <c r="T18" s="662">
        <f t="shared" ref="T18:T46" si="2">+IF(S$17=0,0,S18/S$17)</f>
        <v>1</v>
      </c>
      <c r="U18" s="209"/>
      <c r="V18" s="22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91"/>
    </row>
    <row r="19" spans="2:62" ht="14.25">
      <c r="B19" s="98"/>
      <c r="C19" s="272"/>
      <c r="D19" s="330"/>
      <c r="E19" s="663" t="str">
        <f>ING!F17</f>
        <v>Zona 2</v>
      </c>
      <c r="F19" s="664"/>
      <c r="G19" s="665">
        <f>ING!G17</f>
        <v>0</v>
      </c>
      <c r="H19" s="665">
        <f>ING!H17</f>
        <v>0</v>
      </c>
      <c r="I19" s="665">
        <f>ING!I17</f>
        <v>0</v>
      </c>
      <c r="J19" s="665">
        <f>ING!J17</f>
        <v>0</v>
      </c>
      <c r="K19" s="665">
        <f>ING!K17</f>
        <v>0</v>
      </c>
      <c r="L19" s="665">
        <f>ING!L17</f>
        <v>0</v>
      </c>
      <c r="M19" s="665">
        <f>ING!M17</f>
        <v>0</v>
      </c>
      <c r="N19" s="665">
        <f>ING!N17</f>
        <v>0</v>
      </c>
      <c r="O19" s="665">
        <f>ING!O17</f>
        <v>0</v>
      </c>
      <c r="P19" s="665">
        <f>ING!P17</f>
        <v>0</v>
      </c>
      <c r="Q19" s="665">
        <f>ING!Q17</f>
        <v>0</v>
      </c>
      <c r="R19" s="665">
        <f>ING!R17</f>
        <v>0</v>
      </c>
      <c r="S19" s="661">
        <f t="shared" si="1"/>
        <v>0</v>
      </c>
      <c r="T19" s="662">
        <f t="shared" si="2"/>
        <v>0</v>
      </c>
      <c r="U19" s="209"/>
      <c r="V19" s="22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91"/>
    </row>
    <row r="20" spans="2:62" ht="14.25">
      <c r="B20" s="98"/>
      <c r="C20" s="272"/>
      <c r="D20" s="330"/>
      <c r="E20" s="663">
        <f>ING!F18</f>
        <v>0</v>
      </c>
      <c r="F20" s="664"/>
      <c r="G20" s="665">
        <f>ING!G18</f>
        <v>0</v>
      </c>
      <c r="H20" s="665">
        <f>ING!H18</f>
        <v>0</v>
      </c>
      <c r="I20" s="665">
        <f>ING!I18</f>
        <v>0</v>
      </c>
      <c r="J20" s="665">
        <f>ING!J18</f>
        <v>0</v>
      </c>
      <c r="K20" s="665">
        <f>ING!K18</f>
        <v>0</v>
      </c>
      <c r="L20" s="665">
        <f>ING!L18</f>
        <v>0</v>
      </c>
      <c r="M20" s="665">
        <f>ING!M18</f>
        <v>0</v>
      </c>
      <c r="N20" s="665">
        <f>ING!N18</f>
        <v>0</v>
      </c>
      <c r="O20" s="665">
        <f>ING!O18</f>
        <v>0</v>
      </c>
      <c r="P20" s="665">
        <f>ING!P18</f>
        <v>0</v>
      </c>
      <c r="Q20" s="665">
        <f>ING!Q18</f>
        <v>0</v>
      </c>
      <c r="R20" s="665">
        <f>ING!R18</f>
        <v>0</v>
      </c>
      <c r="S20" s="661">
        <f t="shared" si="1"/>
        <v>0</v>
      </c>
      <c r="T20" s="662">
        <f t="shared" si="2"/>
        <v>0</v>
      </c>
      <c r="U20" s="209"/>
      <c r="V20" s="22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91"/>
    </row>
    <row r="21" spans="2:62" ht="14.25">
      <c r="B21" s="98"/>
      <c r="C21" s="272"/>
      <c r="D21" s="330"/>
      <c r="E21" s="663">
        <f>ING!F19</f>
        <v>0</v>
      </c>
      <c r="F21" s="664"/>
      <c r="G21" s="665">
        <f>ING!G19</f>
        <v>0</v>
      </c>
      <c r="H21" s="665">
        <f>ING!H19</f>
        <v>0</v>
      </c>
      <c r="I21" s="665">
        <f>ING!I19</f>
        <v>0</v>
      </c>
      <c r="J21" s="665">
        <f>ING!J19</f>
        <v>0</v>
      </c>
      <c r="K21" s="665">
        <f>ING!K19</f>
        <v>0</v>
      </c>
      <c r="L21" s="665">
        <f>ING!L19</f>
        <v>0</v>
      </c>
      <c r="M21" s="665">
        <f>ING!M19</f>
        <v>0</v>
      </c>
      <c r="N21" s="665">
        <f>ING!N19</f>
        <v>0</v>
      </c>
      <c r="O21" s="665">
        <f>ING!O19</f>
        <v>0</v>
      </c>
      <c r="P21" s="665">
        <f>ING!P19</f>
        <v>0</v>
      </c>
      <c r="Q21" s="665">
        <f>ING!Q19</f>
        <v>0</v>
      </c>
      <c r="R21" s="665">
        <f>ING!R19</f>
        <v>0</v>
      </c>
      <c r="S21" s="661">
        <f t="shared" si="1"/>
        <v>0</v>
      </c>
      <c r="T21" s="662">
        <f t="shared" si="2"/>
        <v>0</v>
      </c>
      <c r="U21" s="209"/>
      <c r="V21" s="22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91"/>
    </row>
    <row r="22" spans="2:62" ht="14.25">
      <c r="B22" s="98"/>
      <c r="C22" s="272"/>
      <c r="D22" s="330"/>
      <c r="E22" s="663">
        <f>ING!F20</f>
        <v>0</v>
      </c>
      <c r="F22" s="664"/>
      <c r="G22" s="665">
        <f>ING!G20</f>
        <v>0</v>
      </c>
      <c r="H22" s="665">
        <f>ING!H20</f>
        <v>0</v>
      </c>
      <c r="I22" s="665">
        <f>ING!I20</f>
        <v>0</v>
      </c>
      <c r="J22" s="665">
        <f>ING!J20</f>
        <v>0</v>
      </c>
      <c r="K22" s="665">
        <f>ING!K20</f>
        <v>0</v>
      </c>
      <c r="L22" s="665">
        <f>ING!L20</f>
        <v>0</v>
      </c>
      <c r="M22" s="665">
        <f>ING!M20</f>
        <v>0</v>
      </c>
      <c r="N22" s="665">
        <f>ING!N20</f>
        <v>0</v>
      </c>
      <c r="O22" s="665">
        <f>ING!O20</f>
        <v>0</v>
      </c>
      <c r="P22" s="665">
        <f>ING!P20</f>
        <v>0</v>
      </c>
      <c r="Q22" s="665">
        <f>ING!Q20</f>
        <v>0</v>
      </c>
      <c r="R22" s="665">
        <f>ING!R20</f>
        <v>0</v>
      </c>
      <c r="S22" s="661">
        <f t="shared" si="1"/>
        <v>0</v>
      </c>
      <c r="T22" s="662">
        <f t="shared" si="2"/>
        <v>0</v>
      </c>
      <c r="U22" s="209"/>
      <c r="V22" s="22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91"/>
    </row>
    <row r="23" spans="2:62" ht="14.25">
      <c r="B23" s="98"/>
      <c r="C23" s="272"/>
      <c r="D23" s="330"/>
      <c r="E23" s="663">
        <f>ING!F21</f>
        <v>0</v>
      </c>
      <c r="F23" s="664"/>
      <c r="G23" s="665">
        <f>ING!G21</f>
        <v>0</v>
      </c>
      <c r="H23" s="665">
        <f>ING!H21</f>
        <v>0</v>
      </c>
      <c r="I23" s="665">
        <f>ING!I21</f>
        <v>0</v>
      </c>
      <c r="J23" s="665">
        <f>ING!J21</f>
        <v>0</v>
      </c>
      <c r="K23" s="665">
        <f>ING!K21</f>
        <v>0</v>
      </c>
      <c r="L23" s="665">
        <f>ING!L21</f>
        <v>0</v>
      </c>
      <c r="M23" s="665">
        <f>ING!M21</f>
        <v>0</v>
      </c>
      <c r="N23" s="665">
        <f>ING!N21</f>
        <v>0</v>
      </c>
      <c r="O23" s="665">
        <f>ING!O21</f>
        <v>0</v>
      </c>
      <c r="P23" s="665">
        <f>ING!P21</f>
        <v>0</v>
      </c>
      <c r="Q23" s="665">
        <f>ING!Q21</f>
        <v>0</v>
      </c>
      <c r="R23" s="665">
        <f>ING!R21</f>
        <v>0</v>
      </c>
      <c r="S23" s="661">
        <f t="shared" si="1"/>
        <v>0</v>
      </c>
      <c r="T23" s="662">
        <f t="shared" si="2"/>
        <v>0</v>
      </c>
      <c r="U23" s="209"/>
      <c r="V23" s="22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91"/>
    </row>
    <row r="24" spans="2:62" ht="14.25">
      <c r="B24" s="98"/>
      <c r="C24" s="272"/>
      <c r="D24" s="330"/>
      <c r="E24" s="663">
        <f>ING!F22</f>
        <v>0</v>
      </c>
      <c r="F24" s="664"/>
      <c r="G24" s="665">
        <f>ING!G22</f>
        <v>0</v>
      </c>
      <c r="H24" s="665">
        <f>ING!H22</f>
        <v>0</v>
      </c>
      <c r="I24" s="665">
        <f>ING!I22</f>
        <v>0</v>
      </c>
      <c r="J24" s="665">
        <f>ING!J22</f>
        <v>0</v>
      </c>
      <c r="K24" s="665">
        <f>ING!K22</f>
        <v>0</v>
      </c>
      <c r="L24" s="665">
        <f>ING!L22</f>
        <v>0</v>
      </c>
      <c r="M24" s="665">
        <f>ING!M22</f>
        <v>0</v>
      </c>
      <c r="N24" s="665">
        <f>ING!N22</f>
        <v>0</v>
      </c>
      <c r="O24" s="665">
        <f>ING!O22</f>
        <v>0</v>
      </c>
      <c r="P24" s="665">
        <f>ING!P22</f>
        <v>0</v>
      </c>
      <c r="Q24" s="665">
        <f>ING!Q22</f>
        <v>0</v>
      </c>
      <c r="R24" s="665">
        <f>ING!R22</f>
        <v>0</v>
      </c>
      <c r="S24" s="661">
        <f t="shared" si="1"/>
        <v>0</v>
      </c>
      <c r="T24" s="662">
        <f t="shared" si="2"/>
        <v>0</v>
      </c>
      <c r="U24" s="209"/>
      <c r="V24" s="22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91"/>
    </row>
    <row r="25" spans="2:62" ht="14.25">
      <c r="B25" s="98"/>
      <c r="C25" s="272"/>
      <c r="D25" s="330"/>
      <c r="E25" s="663">
        <f>ING!F23</f>
        <v>0</v>
      </c>
      <c r="F25" s="664"/>
      <c r="G25" s="665">
        <f>ING!G23</f>
        <v>0</v>
      </c>
      <c r="H25" s="665">
        <f>ING!H23</f>
        <v>0</v>
      </c>
      <c r="I25" s="665">
        <f>ING!I23</f>
        <v>0</v>
      </c>
      <c r="J25" s="665">
        <f>ING!J23</f>
        <v>0</v>
      </c>
      <c r="K25" s="665">
        <f>ING!K23</f>
        <v>0</v>
      </c>
      <c r="L25" s="665">
        <f>ING!L23</f>
        <v>0</v>
      </c>
      <c r="M25" s="665">
        <f>ING!M23</f>
        <v>0</v>
      </c>
      <c r="N25" s="665">
        <f>ING!N23</f>
        <v>0</v>
      </c>
      <c r="O25" s="665">
        <f>ING!O23</f>
        <v>0</v>
      </c>
      <c r="P25" s="665">
        <f>ING!P23</f>
        <v>0</v>
      </c>
      <c r="Q25" s="665">
        <f>ING!Q23</f>
        <v>0</v>
      </c>
      <c r="R25" s="665">
        <f>ING!R23</f>
        <v>0</v>
      </c>
      <c r="S25" s="661">
        <f t="shared" si="1"/>
        <v>0</v>
      </c>
      <c r="T25" s="662">
        <f t="shared" si="2"/>
        <v>0</v>
      </c>
      <c r="U25" s="209"/>
      <c r="V25" s="22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91"/>
    </row>
    <row r="26" spans="2:62" ht="14.25">
      <c r="B26" s="98"/>
      <c r="C26" s="272"/>
      <c r="D26" s="330"/>
      <c r="E26" s="663">
        <f>ING!F24</f>
        <v>0</v>
      </c>
      <c r="F26" s="664"/>
      <c r="G26" s="665">
        <f>ING!G24</f>
        <v>0</v>
      </c>
      <c r="H26" s="665">
        <f>ING!H24</f>
        <v>0</v>
      </c>
      <c r="I26" s="665">
        <f>ING!I24</f>
        <v>0</v>
      </c>
      <c r="J26" s="665">
        <f>ING!J24</f>
        <v>0</v>
      </c>
      <c r="K26" s="665">
        <f>ING!K24</f>
        <v>0</v>
      </c>
      <c r="L26" s="665">
        <f>ING!L24</f>
        <v>0</v>
      </c>
      <c r="M26" s="665">
        <f>ING!M24</f>
        <v>0</v>
      </c>
      <c r="N26" s="665">
        <f>ING!N24</f>
        <v>0</v>
      </c>
      <c r="O26" s="665">
        <f>ING!O24</f>
        <v>0</v>
      </c>
      <c r="P26" s="665">
        <f>ING!P24</f>
        <v>0</v>
      </c>
      <c r="Q26" s="665">
        <f>ING!Q24</f>
        <v>0</v>
      </c>
      <c r="R26" s="665">
        <f>ING!R24</f>
        <v>0</v>
      </c>
      <c r="S26" s="661">
        <f t="shared" si="1"/>
        <v>0</v>
      </c>
      <c r="T26" s="662">
        <f t="shared" si="2"/>
        <v>0</v>
      </c>
      <c r="U26" s="209"/>
      <c r="V26" s="22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91"/>
    </row>
    <row r="27" spans="2:62" ht="14.25">
      <c r="B27" s="98"/>
      <c r="C27" s="272"/>
      <c r="D27" s="330"/>
      <c r="E27" s="663">
        <f>ING!F25</f>
        <v>0</v>
      </c>
      <c r="F27" s="664"/>
      <c r="G27" s="665">
        <f>ING!G25</f>
        <v>0</v>
      </c>
      <c r="H27" s="665">
        <f>ING!H25</f>
        <v>0</v>
      </c>
      <c r="I27" s="665">
        <f>ING!I25</f>
        <v>0</v>
      </c>
      <c r="J27" s="665">
        <f>ING!J25</f>
        <v>0</v>
      </c>
      <c r="K27" s="665">
        <f>ING!K25</f>
        <v>0</v>
      </c>
      <c r="L27" s="665">
        <f>ING!L25</f>
        <v>0</v>
      </c>
      <c r="M27" s="665">
        <f>ING!M25</f>
        <v>0</v>
      </c>
      <c r="N27" s="665">
        <f>ING!N25</f>
        <v>0</v>
      </c>
      <c r="O27" s="665">
        <f>ING!O25</f>
        <v>0</v>
      </c>
      <c r="P27" s="665">
        <f>ING!P25</f>
        <v>0</v>
      </c>
      <c r="Q27" s="665">
        <f>ING!Q25</f>
        <v>0</v>
      </c>
      <c r="R27" s="665">
        <f>ING!R25</f>
        <v>0</v>
      </c>
      <c r="S27" s="661">
        <f t="shared" si="1"/>
        <v>0</v>
      </c>
      <c r="T27" s="662">
        <f t="shared" si="2"/>
        <v>0</v>
      </c>
      <c r="U27" s="209"/>
      <c r="V27" s="22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91"/>
    </row>
    <row r="28" spans="2:62" ht="14.25">
      <c r="B28" s="98"/>
      <c r="C28" s="272"/>
      <c r="D28" s="330"/>
      <c r="E28" s="663">
        <f>ING!F26</f>
        <v>0</v>
      </c>
      <c r="F28" s="664"/>
      <c r="G28" s="665">
        <f>ING!G26</f>
        <v>0</v>
      </c>
      <c r="H28" s="665">
        <f>ING!H26</f>
        <v>0</v>
      </c>
      <c r="I28" s="665">
        <f>ING!I26</f>
        <v>0</v>
      </c>
      <c r="J28" s="665">
        <f>ING!J26</f>
        <v>0</v>
      </c>
      <c r="K28" s="665">
        <f>ING!K26</f>
        <v>0</v>
      </c>
      <c r="L28" s="665">
        <f>ING!L26</f>
        <v>0</v>
      </c>
      <c r="M28" s="665">
        <f>ING!M26</f>
        <v>0</v>
      </c>
      <c r="N28" s="665">
        <f>ING!N26</f>
        <v>0</v>
      </c>
      <c r="O28" s="665">
        <f>ING!O26</f>
        <v>0</v>
      </c>
      <c r="P28" s="665">
        <f>ING!P26</f>
        <v>0</v>
      </c>
      <c r="Q28" s="665">
        <f>ING!Q26</f>
        <v>0</v>
      </c>
      <c r="R28" s="665">
        <f>ING!R26</f>
        <v>0</v>
      </c>
      <c r="S28" s="661">
        <f t="shared" si="1"/>
        <v>0</v>
      </c>
      <c r="T28" s="662">
        <f t="shared" si="2"/>
        <v>0</v>
      </c>
      <c r="U28" s="209"/>
      <c r="V28" s="22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91"/>
    </row>
    <row r="29" spans="2:62" ht="15" hidden="1" customHeight="1">
      <c r="B29" s="98"/>
      <c r="C29" s="272"/>
      <c r="D29" s="330"/>
      <c r="E29" s="663">
        <f>ING!F27</f>
        <v>0</v>
      </c>
      <c r="F29" s="664"/>
      <c r="G29" s="665">
        <f>ING!G27</f>
        <v>0</v>
      </c>
      <c r="H29" s="665">
        <f>ING!H27</f>
        <v>0</v>
      </c>
      <c r="I29" s="665">
        <f>ING!I27</f>
        <v>0</v>
      </c>
      <c r="J29" s="665">
        <f>ING!J27</f>
        <v>0</v>
      </c>
      <c r="K29" s="665">
        <f>ING!K27</f>
        <v>0</v>
      </c>
      <c r="L29" s="665">
        <f>ING!L27</f>
        <v>0</v>
      </c>
      <c r="M29" s="665">
        <f>ING!M27</f>
        <v>0</v>
      </c>
      <c r="N29" s="665">
        <f>ING!N27</f>
        <v>0</v>
      </c>
      <c r="O29" s="665">
        <f>ING!O27</f>
        <v>0</v>
      </c>
      <c r="P29" s="665">
        <f>ING!P27</f>
        <v>0</v>
      </c>
      <c r="Q29" s="665">
        <f>ING!Q27</f>
        <v>0</v>
      </c>
      <c r="R29" s="665">
        <f>ING!R27</f>
        <v>0</v>
      </c>
      <c r="S29" s="661">
        <f t="shared" si="1"/>
        <v>0</v>
      </c>
      <c r="T29" s="662">
        <f t="shared" si="2"/>
        <v>0</v>
      </c>
      <c r="U29" s="209"/>
      <c r="V29" s="223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91"/>
    </row>
    <row r="30" spans="2:62" ht="15" hidden="1" customHeight="1">
      <c r="B30" s="98"/>
      <c r="C30" s="272"/>
      <c r="D30" s="330"/>
      <c r="E30" s="663">
        <f>ING!F28</f>
        <v>0</v>
      </c>
      <c r="F30" s="664"/>
      <c r="G30" s="665">
        <f>ING!G28</f>
        <v>0</v>
      </c>
      <c r="H30" s="665">
        <f>ING!H28</f>
        <v>0</v>
      </c>
      <c r="I30" s="665">
        <f>ING!I28</f>
        <v>0</v>
      </c>
      <c r="J30" s="665">
        <f>ING!J28</f>
        <v>0</v>
      </c>
      <c r="K30" s="665">
        <f>ING!K28</f>
        <v>0</v>
      </c>
      <c r="L30" s="665">
        <f>ING!L28</f>
        <v>0</v>
      </c>
      <c r="M30" s="665">
        <f>ING!M28</f>
        <v>0</v>
      </c>
      <c r="N30" s="665">
        <f>ING!N28</f>
        <v>0</v>
      </c>
      <c r="O30" s="665">
        <f>ING!O28</f>
        <v>0</v>
      </c>
      <c r="P30" s="665">
        <f>ING!P28</f>
        <v>0</v>
      </c>
      <c r="Q30" s="665">
        <f>ING!Q28</f>
        <v>0</v>
      </c>
      <c r="R30" s="665">
        <f>ING!R28</f>
        <v>0</v>
      </c>
      <c r="S30" s="661">
        <f t="shared" si="1"/>
        <v>0</v>
      </c>
      <c r="T30" s="662">
        <f t="shared" si="2"/>
        <v>0</v>
      </c>
      <c r="U30" s="209"/>
      <c r="V30" s="22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91"/>
    </row>
    <row r="31" spans="2:62" ht="15" hidden="1" customHeight="1">
      <c r="B31" s="98"/>
      <c r="C31" s="272"/>
      <c r="D31" s="330"/>
      <c r="E31" s="663">
        <f>ING!F29</f>
        <v>0</v>
      </c>
      <c r="F31" s="664"/>
      <c r="G31" s="665">
        <f>ING!G29</f>
        <v>0</v>
      </c>
      <c r="H31" s="665">
        <f>ING!H29</f>
        <v>0</v>
      </c>
      <c r="I31" s="665">
        <f>ING!I29</f>
        <v>0</v>
      </c>
      <c r="J31" s="665">
        <f>ING!J29</f>
        <v>0</v>
      </c>
      <c r="K31" s="665">
        <f>ING!K29</f>
        <v>0</v>
      </c>
      <c r="L31" s="665">
        <f>ING!L29</f>
        <v>0</v>
      </c>
      <c r="M31" s="665">
        <f>ING!M29</f>
        <v>0</v>
      </c>
      <c r="N31" s="665">
        <f>ING!N29</f>
        <v>0</v>
      </c>
      <c r="O31" s="665">
        <f>ING!O29</f>
        <v>0</v>
      </c>
      <c r="P31" s="665">
        <f>ING!P29</f>
        <v>0</v>
      </c>
      <c r="Q31" s="665">
        <f>ING!Q29</f>
        <v>0</v>
      </c>
      <c r="R31" s="665">
        <f>ING!R29</f>
        <v>0</v>
      </c>
      <c r="S31" s="661">
        <f t="shared" si="1"/>
        <v>0</v>
      </c>
      <c r="T31" s="662">
        <f t="shared" si="2"/>
        <v>0</v>
      </c>
      <c r="U31" s="209"/>
      <c r="V31" s="22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91"/>
    </row>
    <row r="32" spans="2:62" ht="15" hidden="1" customHeight="1">
      <c r="B32" s="98"/>
      <c r="C32" s="272"/>
      <c r="D32" s="330"/>
      <c r="E32" s="663">
        <f>ING!F30</f>
        <v>0</v>
      </c>
      <c r="F32" s="664"/>
      <c r="G32" s="665">
        <f>ING!G30</f>
        <v>0</v>
      </c>
      <c r="H32" s="665">
        <f>ING!H30</f>
        <v>0</v>
      </c>
      <c r="I32" s="665">
        <f>ING!I30</f>
        <v>0</v>
      </c>
      <c r="J32" s="665">
        <f>ING!J30</f>
        <v>0</v>
      </c>
      <c r="K32" s="665">
        <f>ING!K30</f>
        <v>0</v>
      </c>
      <c r="L32" s="665">
        <f>ING!L30</f>
        <v>0</v>
      </c>
      <c r="M32" s="665">
        <f>ING!M30</f>
        <v>0</v>
      </c>
      <c r="N32" s="665">
        <f>ING!N30</f>
        <v>0</v>
      </c>
      <c r="O32" s="665">
        <f>ING!O30</f>
        <v>0</v>
      </c>
      <c r="P32" s="665">
        <f>ING!P30</f>
        <v>0</v>
      </c>
      <c r="Q32" s="665">
        <f>ING!Q30</f>
        <v>0</v>
      </c>
      <c r="R32" s="665">
        <f>ING!R30</f>
        <v>0</v>
      </c>
      <c r="S32" s="661">
        <f t="shared" si="1"/>
        <v>0</v>
      </c>
      <c r="T32" s="662">
        <f t="shared" si="2"/>
        <v>0</v>
      </c>
      <c r="U32" s="209"/>
      <c r="V32" s="22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91"/>
    </row>
    <row r="33" spans="2:62" ht="15" hidden="1" customHeight="1">
      <c r="B33" s="98"/>
      <c r="C33" s="272"/>
      <c r="D33" s="330"/>
      <c r="E33" s="663">
        <f>ING!F31</f>
        <v>0</v>
      </c>
      <c r="F33" s="664"/>
      <c r="G33" s="665">
        <f>ING!G31</f>
        <v>0</v>
      </c>
      <c r="H33" s="665">
        <f>ING!H31</f>
        <v>0</v>
      </c>
      <c r="I33" s="665">
        <f>ING!I31</f>
        <v>0</v>
      </c>
      <c r="J33" s="665">
        <f>ING!J31</f>
        <v>0</v>
      </c>
      <c r="K33" s="665">
        <f>ING!K31</f>
        <v>0</v>
      </c>
      <c r="L33" s="665">
        <f>ING!L31</f>
        <v>0</v>
      </c>
      <c r="M33" s="665">
        <f>ING!M31</f>
        <v>0</v>
      </c>
      <c r="N33" s="665">
        <f>ING!N31</f>
        <v>0</v>
      </c>
      <c r="O33" s="665">
        <f>ING!O31</f>
        <v>0</v>
      </c>
      <c r="P33" s="665">
        <f>ING!P31</f>
        <v>0</v>
      </c>
      <c r="Q33" s="665">
        <f>ING!Q31</f>
        <v>0</v>
      </c>
      <c r="R33" s="665">
        <f>ING!R31</f>
        <v>0</v>
      </c>
      <c r="S33" s="661">
        <f t="shared" si="1"/>
        <v>0</v>
      </c>
      <c r="T33" s="662">
        <f t="shared" si="2"/>
        <v>0</v>
      </c>
      <c r="U33" s="209"/>
      <c r="V33" s="22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91"/>
    </row>
    <row r="34" spans="2:62" ht="15" hidden="1" customHeight="1">
      <c r="B34" s="98"/>
      <c r="C34" s="272"/>
      <c r="D34" s="330"/>
      <c r="E34" s="663">
        <f>ING!F32</f>
        <v>0</v>
      </c>
      <c r="F34" s="664"/>
      <c r="G34" s="665">
        <f>ING!G32</f>
        <v>0</v>
      </c>
      <c r="H34" s="665">
        <f>ING!H32</f>
        <v>0</v>
      </c>
      <c r="I34" s="665">
        <f>ING!I32</f>
        <v>0</v>
      </c>
      <c r="J34" s="665">
        <f>ING!J32</f>
        <v>0</v>
      </c>
      <c r="K34" s="665">
        <f>ING!K32</f>
        <v>0</v>
      </c>
      <c r="L34" s="665">
        <f>ING!L32</f>
        <v>0</v>
      </c>
      <c r="M34" s="665">
        <f>ING!M32</f>
        <v>0</v>
      </c>
      <c r="N34" s="665">
        <f>ING!N32</f>
        <v>0</v>
      </c>
      <c r="O34" s="665">
        <f>ING!O32</f>
        <v>0</v>
      </c>
      <c r="P34" s="665">
        <f>ING!P32</f>
        <v>0</v>
      </c>
      <c r="Q34" s="665">
        <f>ING!Q32</f>
        <v>0</v>
      </c>
      <c r="R34" s="665">
        <f>ING!R32</f>
        <v>0</v>
      </c>
      <c r="S34" s="661">
        <f t="shared" si="1"/>
        <v>0</v>
      </c>
      <c r="T34" s="662">
        <f t="shared" si="2"/>
        <v>0</v>
      </c>
      <c r="U34" s="209"/>
      <c r="V34" s="22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91"/>
    </row>
    <row r="35" spans="2:62" ht="15" hidden="1" customHeight="1">
      <c r="B35" s="98"/>
      <c r="C35" s="272"/>
      <c r="D35" s="330"/>
      <c r="E35" s="663">
        <f>ING!F33</f>
        <v>0</v>
      </c>
      <c r="F35" s="664"/>
      <c r="G35" s="665">
        <f>ING!G33</f>
        <v>0</v>
      </c>
      <c r="H35" s="665">
        <f>ING!H33</f>
        <v>0</v>
      </c>
      <c r="I35" s="665">
        <f>ING!I33</f>
        <v>0</v>
      </c>
      <c r="J35" s="665">
        <f>ING!J33</f>
        <v>0</v>
      </c>
      <c r="K35" s="665">
        <f>ING!K33</f>
        <v>0</v>
      </c>
      <c r="L35" s="665">
        <f>ING!L33</f>
        <v>0</v>
      </c>
      <c r="M35" s="665">
        <f>ING!M33</f>
        <v>0</v>
      </c>
      <c r="N35" s="665">
        <f>ING!N33</f>
        <v>0</v>
      </c>
      <c r="O35" s="665">
        <f>ING!O33</f>
        <v>0</v>
      </c>
      <c r="P35" s="665">
        <f>ING!P33</f>
        <v>0</v>
      </c>
      <c r="Q35" s="665">
        <f>ING!Q33</f>
        <v>0</v>
      </c>
      <c r="R35" s="665">
        <f>ING!R33</f>
        <v>0</v>
      </c>
      <c r="S35" s="661">
        <f t="shared" si="1"/>
        <v>0</v>
      </c>
      <c r="T35" s="662">
        <f t="shared" si="2"/>
        <v>0</v>
      </c>
      <c r="U35" s="209"/>
      <c r="V35" s="22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91"/>
    </row>
    <row r="36" spans="2:62" ht="15" hidden="1" customHeight="1">
      <c r="B36" s="98"/>
      <c r="C36" s="272"/>
      <c r="D36" s="330"/>
      <c r="E36" s="663">
        <f>ING!F34</f>
        <v>0</v>
      </c>
      <c r="F36" s="664"/>
      <c r="G36" s="665">
        <f>ING!G34</f>
        <v>0</v>
      </c>
      <c r="H36" s="665">
        <f>ING!H34</f>
        <v>0</v>
      </c>
      <c r="I36" s="665">
        <f>ING!I34</f>
        <v>0</v>
      </c>
      <c r="J36" s="665">
        <f>ING!J34</f>
        <v>0</v>
      </c>
      <c r="K36" s="665">
        <f>ING!K34</f>
        <v>0</v>
      </c>
      <c r="L36" s="665">
        <f>ING!L34</f>
        <v>0</v>
      </c>
      <c r="M36" s="665">
        <f>ING!M34</f>
        <v>0</v>
      </c>
      <c r="N36" s="665">
        <f>ING!N34</f>
        <v>0</v>
      </c>
      <c r="O36" s="665">
        <f>ING!O34</f>
        <v>0</v>
      </c>
      <c r="P36" s="665">
        <f>ING!P34</f>
        <v>0</v>
      </c>
      <c r="Q36" s="665">
        <f>ING!Q34</f>
        <v>0</v>
      </c>
      <c r="R36" s="665">
        <f>ING!R34</f>
        <v>0</v>
      </c>
      <c r="S36" s="661">
        <f t="shared" si="1"/>
        <v>0</v>
      </c>
      <c r="T36" s="662">
        <f t="shared" si="2"/>
        <v>0</v>
      </c>
      <c r="U36" s="209"/>
      <c r="V36" s="22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91"/>
    </row>
    <row r="37" spans="2:62" ht="15" hidden="1" customHeight="1">
      <c r="B37" s="98"/>
      <c r="C37" s="272"/>
      <c r="D37" s="330"/>
      <c r="E37" s="663">
        <f>ING!F35</f>
        <v>0</v>
      </c>
      <c r="F37" s="664"/>
      <c r="G37" s="665">
        <f>ING!G35</f>
        <v>0</v>
      </c>
      <c r="H37" s="665">
        <f>ING!H35</f>
        <v>0</v>
      </c>
      <c r="I37" s="665">
        <f>ING!I35</f>
        <v>0</v>
      </c>
      <c r="J37" s="665">
        <f>ING!J35</f>
        <v>0</v>
      </c>
      <c r="K37" s="665">
        <f>ING!K35</f>
        <v>0</v>
      </c>
      <c r="L37" s="665">
        <f>ING!L35</f>
        <v>0</v>
      </c>
      <c r="M37" s="665">
        <f>ING!M35</f>
        <v>0</v>
      </c>
      <c r="N37" s="665">
        <f>ING!N35</f>
        <v>0</v>
      </c>
      <c r="O37" s="665">
        <f>ING!O35</f>
        <v>0</v>
      </c>
      <c r="P37" s="665">
        <f>ING!P35</f>
        <v>0</v>
      </c>
      <c r="Q37" s="665">
        <f>ING!Q35</f>
        <v>0</v>
      </c>
      <c r="R37" s="665">
        <f>ING!R35</f>
        <v>0</v>
      </c>
      <c r="S37" s="661">
        <f t="shared" si="1"/>
        <v>0</v>
      </c>
      <c r="T37" s="662">
        <f t="shared" si="2"/>
        <v>0</v>
      </c>
      <c r="U37" s="209"/>
      <c r="V37" s="22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91"/>
    </row>
    <row r="38" spans="2:62" ht="15" hidden="1" customHeight="1">
      <c r="B38" s="98"/>
      <c r="C38" s="272"/>
      <c r="D38" s="330"/>
      <c r="E38" s="663">
        <f>ING!F36</f>
        <v>0</v>
      </c>
      <c r="F38" s="664"/>
      <c r="G38" s="665">
        <f>ING!G36</f>
        <v>0</v>
      </c>
      <c r="H38" s="665">
        <f>ING!H36</f>
        <v>0</v>
      </c>
      <c r="I38" s="665">
        <f>ING!I36</f>
        <v>0</v>
      </c>
      <c r="J38" s="665">
        <f>ING!J36</f>
        <v>0</v>
      </c>
      <c r="K38" s="665">
        <f>ING!K36</f>
        <v>0</v>
      </c>
      <c r="L38" s="665">
        <f>ING!L36</f>
        <v>0</v>
      </c>
      <c r="M38" s="665">
        <f>ING!M36</f>
        <v>0</v>
      </c>
      <c r="N38" s="665">
        <f>ING!N36</f>
        <v>0</v>
      </c>
      <c r="O38" s="665">
        <f>ING!O36</f>
        <v>0</v>
      </c>
      <c r="P38" s="665">
        <f>ING!P36</f>
        <v>0</v>
      </c>
      <c r="Q38" s="665">
        <f>ING!Q36</f>
        <v>0</v>
      </c>
      <c r="R38" s="665">
        <f>ING!R36</f>
        <v>0</v>
      </c>
      <c r="S38" s="661">
        <f t="shared" si="1"/>
        <v>0</v>
      </c>
      <c r="T38" s="662">
        <f t="shared" si="2"/>
        <v>0</v>
      </c>
      <c r="U38" s="209"/>
      <c r="V38" s="22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91"/>
    </row>
    <row r="39" spans="2:62" ht="15" hidden="1" customHeight="1">
      <c r="B39" s="98"/>
      <c r="C39" s="272"/>
      <c r="D39" s="330"/>
      <c r="E39" s="663">
        <f>ING!F37</f>
        <v>0</v>
      </c>
      <c r="F39" s="664"/>
      <c r="G39" s="665">
        <f>ING!G37</f>
        <v>0</v>
      </c>
      <c r="H39" s="665">
        <f>ING!H37</f>
        <v>0</v>
      </c>
      <c r="I39" s="665">
        <f>ING!I37</f>
        <v>0</v>
      </c>
      <c r="J39" s="665">
        <f>ING!J37</f>
        <v>0</v>
      </c>
      <c r="K39" s="665">
        <f>ING!K37</f>
        <v>0</v>
      </c>
      <c r="L39" s="665">
        <f>ING!L37</f>
        <v>0</v>
      </c>
      <c r="M39" s="665">
        <f>ING!M37</f>
        <v>0</v>
      </c>
      <c r="N39" s="665">
        <f>ING!N37</f>
        <v>0</v>
      </c>
      <c r="O39" s="665">
        <f>ING!O37</f>
        <v>0</v>
      </c>
      <c r="P39" s="665">
        <f>ING!P37</f>
        <v>0</v>
      </c>
      <c r="Q39" s="665">
        <f>ING!Q37</f>
        <v>0</v>
      </c>
      <c r="R39" s="665">
        <f>ING!R37</f>
        <v>0</v>
      </c>
      <c r="S39" s="661">
        <f t="shared" si="1"/>
        <v>0</v>
      </c>
      <c r="T39" s="662">
        <f t="shared" si="2"/>
        <v>0</v>
      </c>
      <c r="U39" s="209"/>
      <c r="V39" s="22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91"/>
    </row>
    <row r="40" spans="2:62" ht="15" hidden="1" customHeight="1">
      <c r="B40" s="98"/>
      <c r="C40" s="272"/>
      <c r="D40" s="330"/>
      <c r="E40" s="663">
        <f>ING!F38</f>
        <v>0</v>
      </c>
      <c r="F40" s="664"/>
      <c r="G40" s="665">
        <f>ING!G38</f>
        <v>0</v>
      </c>
      <c r="H40" s="665">
        <f>ING!H38</f>
        <v>0</v>
      </c>
      <c r="I40" s="665">
        <f>ING!I38</f>
        <v>0</v>
      </c>
      <c r="J40" s="665">
        <f>ING!J38</f>
        <v>0</v>
      </c>
      <c r="K40" s="665">
        <f>ING!K38</f>
        <v>0</v>
      </c>
      <c r="L40" s="665">
        <f>ING!L38</f>
        <v>0</v>
      </c>
      <c r="M40" s="665">
        <f>ING!M38</f>
        <v>0</v>
      </c>
      <c r="N40" s="665">
        <f>ING!N38</f>
        <v>0</v>
      </c>
      <c r="O40" s="665">
        <f>ING!O38</f>
        <v>0</v>
      </c>
      <c r="P40" s="665">
        <f>ING!P38</f>
        <v>0</v>
      </c>
      <c r="Q40" s="665">
        <f>ING!Q38</f>
        <v>0</v>
      </c>
      <c r="R40" s="665">
        <f>ING!R38</f>
        <v>0</v>
      </c>
      <c r="S40" s="661">
        <f t="shared" si="1"/>
        <v>0</v>
      </c>
      <c r="T40" s="662">
        <f t="shared" si="2"/>
        <v>0</v>
      </c>
      <c r="U40" s="209"/>
      <c r="V40" s="22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91"/>
    </row>
    <row r="41" spans="2:62" ht="15" hidden="1" customHeight="1">
      <c r="B41" s="98"/>
      <c r="C41" s="272"/>
      <c r="D41" s="330"/>
      <c r="E41" s="663">
        <f>ING!F39</f>
        <v>0</v>
      </c>
      <c r="F41" s="664"/>
      <c r="G41" s="665">
        <f>ING!G39</f>
        <v>0</v>
      </c>
      <c r="H41" s="665">
        <f>ING!H39</f>
        <v>0</v>
      </c>
      <c r="I41" s="665">
        <f>ING!I39</f>
        <v>0</v>
      </c>
      <c r="J41" s="665">
        <f>ING!J39</f>
        <v>0</v>
      </c>
      <c r="K41" s="665">
        <f>ING!K39</f>
        <v>0</v>
      </c>
      <c r="L41" s="665">
        <f>ING!L39</f>
        <v>0</v>
      </c>
      <c r="M41" s="665">
        <f>ING!M39</f>
        <v>0</v>
      </c>
      <c r="N41" s="665">
        <f>ING!N39</f>
        <v>0</v>
      </c>
      <c r="O41" s="665">
        <f>ING!O39</f>
        <v>0</v>
      </c>
      <c r="P41" s="665">
        <f>ING!P39</f>
        <v>0</v>
      </c>
      <c r="Q41" s="665">
        <f>ING!Q39</f>
        <v>0</v>
      </c>
      <c r="R41" s="665">
        <f>ING!R39</f>
        <v>0</v>
      </c>
      <c r="S41" s="661">
        <f t="shared" si="1"/>
        <v>0</v>
      </c>
      <c r="T41" s="662">
        <f t="shared" si="2"/>
        <v>0</v>
      </c>
      <c r="U41" s="209"/>
      <c r="V41" s="22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91"/>
    </row>
    <row r="42" spans="2:62" ht="15" hidden="1" customHeight="1">
      <c r="B42" s="98"/>
      <c r="C42" s="272"/>
      <c r="D42" s="330"/>
      <c r="E42" s="663">
        <f>ING!F40</f>
        <v>0</v>
      </c>
      <c r="F42" s="664"/>
      <c r="G42" s="665">
        <f>ING!G40</f>
        <v>0</v>
      </c>
      <c r="H42" s="665">
        <f>ING!H40</f>
        <v>0</v>
      </c>
      <c r="I42" s="665">
        <f>ING!I40</f>
        <v>0</v>
      </c>
      <c r="J42" s="665">
        <f>ING!J40</f>
        <v>0</v>
      </c>
      <c r="K42" s="665">
        <f>ING!K40</f>
        <v>0</v>
      </c>
      <c r="L42" s="665">
        <f>ING!L40</f>
        <v>0</v>
      </c>
      <c r="M42" s="665">
        <f>ING!M40</f>
        <v>0</v>
      </c>
      <c r="N42" s="665">
        <f>ING!N40</f>
        <v>0</v>
      </c>
      <c r="O42" s="665">
        <f>ING!O40</f>
        <v>0</v>
      </c>
      <c r="P42" s="665">
        <f>ING!P40</f>
        <v>0</v>
      </c>
      <c r="Q42" s="665">
        <f>ING!Q40</f>
        <v>0</v>
      </c>
      <c r="R42" s="665">
        <f>ING!R40</f>
        <v>0</v>
      </c>
      <c r="S42" s="661">
        <f t="shared" si="1"/>
        <v>0</v>
      </c>
      <c r="T42" s="662">
        <f t="shared" si="2"/>
        <v>0</v>
      </c>
      <c r="U42" s="209"/>
      <c r="V42" s="22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91"/>
    </row>
    <row r="43" spans="2:62" ht="15" hidden="1" customHeight="1">
      <c r="B43" s="98"/>
      <c r="C43" s="272"/>
      <c r="D43" s="330"/>
      <c r="E43" s="663">
        <f>ING!F41</f>
        <v>0</v>
      </c>
      <c r="F43" s="664"/>
      <c r="G43" s="665">
        <f>ING!G41</f>
        <v>0</v>
      </c>
      <c r="H43" s="665">
        <f>ING!H41</f>
        <v>0</v>
      </c>
      <c r="I43" s="665">
        <f>ING!I41</f>
        <v>0</v>
      </c>
      <c r="J43" s="665">
        <f>ING!J41</f>
        <v>0</v>
      </c>
      <c r="K43" s="665">
        <f>ING!K41</f>
        <v>0</v>
      </c>
      <c r="L43" s="665">
        <f>ING!L41</f>
        <v>0</v>
      </c>
      <c r="M43" s="665">
        <f>ING!M41</f>
        <v>0</v>
      </c>
      <c r="N43" s="665">
        <f>ING!N41</f>
        <v>0</v>
      </c>
      <c r="O43" s="665">
        <f>ING!O41</f>
        <v>0</v>
      </c>
      <c r="P43" s="665">
        <f>ING!P41</f>
        <v>0</v>
      </c>
      <c r="Q43" s="665">
        <f>ING!Q41</f>
        <v>0</v>
      </c>
      <c r="R43" s="665">
        <f>ING!R41</f>
        <v>0</v>
      </c>
      <c r="S43" s="661">
        <f t="shared" si="1"/>
        <v>0</v>
      </c>
      <c r="T43" s="662">
        <f t="shared" si="2"/>
        <v>0</v>
      </c>
      <c r="U43" s="209"/>
      <c r="V43" s="22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91"/>
    </row>
    <row r="44" spans="2:62" ht="15" hidden="1" customHeight="1">
      <c r="B44" s="98"/>
      <c r="C44" s="272"/>
      <c r="D44" s="330"/>
      <c r="E44" s="663">
        <f>ING!F42</f>
        <v>0</v>
      </c>
      <c r="F44" s="664"/>
      <c r="G44" s="665">
        <f>ING!G42</f>
        <v>0</v>
      </c>
      <c r="H44" s="665">
        <f>ING!H42</f>
        <v>0</v>
      </c>
      <c r="I44" s="665">
        <f>ING!I42</f>
        <v>0</v>
      </c>
      <c r="J44" s="665">
        <f>ING!J42</f>
        <v>0</v>
      </c>
      <c r="K44" s="665">
        <f>ING!K42</f>
        <v>0</v>
      </c>
      <c r="L44" s="665">
        <f>ING!L42</f>
        <v>0</v>
      </c>
      <c r="M44" s="665">
        <f>ING!M42</f>
        <v>0</v>
      </c>
      <c r="N44" s="665">
        <f>ING!N42</f>
        <v>0</v>
      </c>
      <c r="O44" s="665">
        <f>ING!O42</f>
        <v>0</v>
      </c>
      <c r="P44" s="665">
        <f>ING!P42</f>
        <v>0</v>
      </c>
      <c r="Q44" s="665">
        <f>ING!Q42</f>
        <v>0</v>
      </c>
      <c r="R44" s="665">
        <f>ING!R42</f>
        <v>0</v>
      </c>
      <c r="S44" s="661">
        <f t="shared" si="1"/>
        <v>0</v>
      </c>
      <c r="T44" s="662">
        <f t="shared" si="2"/>
        <v>0</v>
      </c>
      <c r="U44" s="209"/>
      <c r="V44" s="22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91"/>
    </row>
    <row r="45" spans="2:62" ht="15" hidden="1" customHeight="1">
      <c r="B45" s="98"/>
      <c r="C45" s="272"/>
      <c r="D45" s="330"/>
      <c r="E45" s="663">
        <f>ING!F43</f>
        <v>0</v>
      </c>
      <c r="F45" s="664"/>
      <c r="G45" s="665">
        <f>ING!G43</f>
        <v>0</v>
      </c>
      <c r="H45" s="665">
        <f>ING!H43</f>
        <v>0</v>
      </c>
      <c r="I45" s="665">
        <f>ING!I43</f>
        <v>0</v>
      </c>
      <c r="J45" s="665">
        <f>ING!J43</f>
        <v>0</v>
      </c>
      <c r="K45" s="665">
        <f>ING!K43</f>
        <v>0</v>
      </c>
      <c r="L45" s="665">
        <f>ING!L43</f>
        <v>0</v>
      </c>
      <c r="M45" s="665">
        <f>ING!M43</f>
        <v>0</v>
      </c>
      <c r="N45" s="665">
        <f>ING!N43</f>
        <v>0</v>
      </c>
      <c r="O45" s="665">
        <f>ING!O43</f>
        <v>0</v>
      </c>
      <c r="P45" s="665">
        <f>ING!P43</f>
        <v>0</v>
      </c>
      <c r="Q45" s="665">
        <f>ING!Q43</f>
        <v>0</v>
      </c>
      <c r="R45" s="665">
        <f>ING!R43</f>
        <v>0</v>
      </c>
      <c r="S45" s="661">
        <f t="shared" si="1"/>
        <v>0</v>
      </c>
      <c r="T45" s="662">
        <f t="shared" si="2"/>
        <v>0</v>
      </c>
      <c r="U45" s="209"/>
      <c r="V45" s="22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91"/>
    </row>
    <row r="46" spans="2:62" ht="15" hidden="1" customHeight="1">
      <c r="B46" s="98"/>
      <c r="C46" s="272"/>
      <c r="D46" s="330"/>
      <c r="E46" s="663">
        <f>ING!F44</f>
        <v>0</v>
      </c>
      <c r="F46" s="664"/>
      <c r="G46" s="665">
        <f>ING!G44</f>
        <v>0</v>
      </c>
      <c r="H46" s="665">
        <f>ING!H44</f>
        <v>0</v>
      </c>
      <c r="I46" s="665">
        <f>ING!I44</f>
        <v>0</v>
      </c>
      <c r="J46" s="665">
        <f>ING!J44</f>
        <v>0</v>
      </c>
      <c r="K46" s="665">
        <f>ING!K44</f>
        <v>0</v>
      </c>
      <c r="L46" s="665">
        <f>ING!L44</f>
        <v>0</v>
      </c>
      <c r="M46" s="665">
        <f>ING!M44</f>
        <v>0</v>
      </c>
      <c r="N46" s="665">
        <f>ING!N44</f>
        <v>0</v>
      </c>
      <c r="O46" s="665">
        <f>ING!O44</f>
        <v>0</v>
      </c>
      <c r="P46" s="665">
        <f>ING!P44</f>
        <v>0</v>
      </c>
      <c r="Q46" s="665">
        <f>ING!Q44</f>
        <v>0</v>
      </c>
      <c r="R46" s="665">
        <f>ING!R44</f>
        <v>0</v>
      </c>
      <c r="S46" s="661">
        <f t="shared" si="1"/>
        <v>0</v>
      </c>
      <c r="T46" s="662">
        <f t="shared" si="2"/>
        <v>0</v>
      </c>
      <c r="U46" s="209"/>
      <c r="V46" s="22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91"/>
    </row>
    <row r="47" spans="2:62" ht="12.75" hidden="1" customHeight="1">
      <c r="B47" s="98"/>
      <c r="C47" s="272"/>
      <c r="D47" s="33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9"/>
      <c r="V47" s="22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91"/>
    </row>
    <row r="48" spans="2:62" ht="12.75" hidden="1" customHeight="1">
      <c r="B48" s="98"/>
      <c r="C48" s="272"/>
      <c r="D48" s="33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9"/>
      <c r="V48" s="22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91"/>
    </row>
    <row r="49" spans="2:62">
      <c r="B49" s="98"/>
      <c r="C49" s="272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667"/>
      <c r="U49" s="211"/>
      <c r="V49" s="22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91"/>
    </row>
    <row r="50" spans="2:62" ht="5.0999999999999996" customHeight="1">
      <c r="B50" s="98"/>
      <c r="C50" s="273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222"/>
      <c r="V50" s="22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91"/>
    </row>
    <row r="51" spans="2:62" ht="18.75" customHeight="1">
      <c r="B51" s="98"/>
      <c r="C51" s="670">
        <v>2</v>
      </c>
      <c r="D51" s="335"/>
      <c r="E51" s="668"/>
      <c r="F51" s="668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9"/>
      <c r="V51" s="22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91"/>
    </row>
    <row r="52" spans="2:62">
      <c r="B52" s="98"/>
      <c r="C52" s="671"/>
      <c r="D52" s="33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9"/>
      <c r="V52" s="22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91"/>
    </row>
    <row r="53" spans="2:62">
      <c r="B53" s="98"/>
      <c r="C53" s="272"/>
      <c r="D53" s="33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9"/>
      <c r="V53" s="22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91"/>
    </row>
    <row r="54" spans="2:62">
      <c r="B54" s="98"/>
      <c r="C54" s="272"/>
      <c r="D54" s="33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9"/>
      <c r="V54" s="22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91"/>
    </row>
    <row r="55" spans="2:62">
      <c r="B55" s="98"/>
      <c r="C55" s="272"/>
      <c r="D55" s="33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9"/>
      <c r="V55" s="22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91"/>
    </row>
    <row r="56" spans="2:62">
      <c r="B56" s="98"/>
      <c r="C56" s="272"/>
      <c r="D56" s="33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9"/>
      <c r="V56" s="22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91"/>
    </row>
    <row r="57" spans="2:62">
      <c r="B57" s="98"/>
      <c r="C57" s="272"/>
      <c r="D57" s="33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9"/>
      <c r="V57" s="22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91"/>
    </row>
    <row r="58" spans="2:62">
      <c r="B58" s="98"/>
      <c r="C58" s="272"/>
      <c r="D58" s="33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9"/>
      <c r="V58" s="22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91"/>
    </row>
    <row r="59" spans="2:62">
      <c r="B59" s="98"/>
      <c r="C59" s="272"/>
      <c r="D59" s="33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9"/>
      <c r="V59" s="22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91"/>
    </row>
    <row r="60" spans="2:62">
      <c r="B60" s="98"/>
      <c r="C60" s="272"/>
      <c r="D60" s="33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9"/>
      <c r="V60" s="22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91"/>
    </row>
    <row r="61" spans="2:62">
      <c r="B61" s="98"/>
      <c r="C61" s="272"/>
      <c r="D61" s="33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9"/>
      <c r="V61" s="22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91"/>
    </row>
    <row r="62" spans="2:62">
      <c r="B62" s="98"/>
      <c r="C62" s="272"/>
      <c r="D62" s="33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9"/>
      <c r="V62" s="22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91"/>
    </row>
    <row r="63" spans="2:62">
      <c r="B63" s="98"/>
      <c r="C63" s="272"/>
      <c r="D63" s="33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9"/>
      <c r="V63" s="22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91"/>
    </row>
    <row r="64" spans="2:62">
      <c r="B64" s="98"/>
      <c r="C64" s="272"/>
      <c r="D64" s="33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9"/>
      <c r="V64" s="22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91"/>
    </row>
    <row r="65" spans="2:62">
      <c r="B65" s="98"/>
      <c r="C65" s="272"/>
      <c r="D65" s="33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9"/>
      <c r="V65" s="22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91"/>
    </row>
    <row r="66" spans="2:62">
      <c r="B66" s="98"/>
      <c r="C66" s="272"/>
      <c r="D66" s="33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9"/>
      <c r="V66" s="22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91"/>
    </row>
    <row r="67" spans="2:62">
      <c r="B67" s="98"/>
      <c r="C67" s="272"/>
      <c r="D67" s="33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9"/>
      <c r="V67" s="22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91"/>
    </row>
    <row r="68" spans="2:62">
      <c r="B68" s="98"/>
      <c r="C68" s="272"/>
      <c r="D68" s="33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9"/>
      <c r="V68" s="22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91"/>
    </row>
    <row r="69" spans="2:62">
      <c r="B69" s="98"/>
      <c r="C69" s="272"/>
      <c r="D69" s="33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9"/>
      <c r="V69" s="223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91"/>
    </row>
    <row r="70" spans="2:62">
      <c r="B70" s="98"/>
      <c r="C70" s="272"/>
      <c r="D70" s="33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9"/>
      <c r="V70" s="22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91"/>
    </row>
    <row r="71" spans="2:62">
      <c r="B71" s="98"/>
      <c r="C71" s="272"/>
      <c r="D71" s="33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9"/>
      <c r="V71" s="22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91"/>
    </row>
    <row r="72" spans="2:62">
      <c r="B72" s="98"/>
      <c r="C72" s="272"/>
      <c r="D72" s="331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1"/>
      <c r="V72" s="22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91"/>
    </row>
    <row r="73" spans="2:62">
      <c r="B73" s="98"/>
      <c r="C73" s="273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91"/>
    </row>
    <row r="74" spans="2:62">
      <c r="B74" s="98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8"/>
      <c r="U74" s="3"/>
      <c r="V74" s="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91"/>
    </row>
    <row r="75" spans="2:62" s="128" customFormat="1">
      <c r="B75" s="727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1"/>
    </row>
    <row r="76" spans="2:62" s="128" customFormat="1">
      <c r="B76" s="727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1"/>
    </row>
    <row r="77" spans="2:62" s="128" customFormat="1">
      <c r="B77" s="727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1"/>
    </row>
    <row r="78" spans="2:62" s="128" customFormat="1">
      <c r="B78" s="727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1"/>
    </row>
    <row r="79" spans="2:62" s="128" customFormat="1">
      <c r="B79" s="727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1"/>
    </row>
    <row r="80" spans="2:62" s="128" customFormat="1">
      <c r="B80" s="727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1"/>
    </row>
    <row r="81" spans="2:62" s="128" customFormat="1">
      <c r="B81" s="727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1"/>
    </row>
    <row r="82" spans="2:62" s="128" customFormat="1">
      <c r="B82" s="727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1"/>
    </row>
    <row r="83" spans="2:62" s="128" customFormat="1">
      <c r="B83" s="727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1"/>
    </row>
    <row r="84" spans="2:62" s="128" customFormat="1">
      <c r="B84" s="727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1"/>
    </row>
    <row r="85" spans="2:62" s="128" customFormat="1">
      <c r="B85" s="727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1"/>
    </row>
    <row r="86" spans="2:62" s="128" customFormat="1">
      <c r="B86" s="727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1"/>
    </row>
    <row r="87" spans="2:62" s="128" customFormat="1">
      <c r="B87" s="727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1"/>
    </row>
    <row r="88" spans="2:62" s="128" customFormat="1">
      <c r="B88" s="727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1"/>
    </row>
    <row r="89" spans="2:62" s="128" customFormat="1">
      <c r="B89" s="727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1"/>
    </row>
    <row r="90" spans="2:62" s="128" customFormat="1">
      <c r="B90" s="727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1"/>
    </row>
    <row r="91" spans="2:62" s="128" customFormat="1">
      <c r="B91" s="727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1"/>
    </row>
    <row r="92" spans="2:62" s="128" customFormat="1">
      <c r="B92" s="727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1"/>
    </row>
    <row r="93" spans="2:62" s="128" customFormat="1">
      <c r="B93" s="727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1"/>
    </row>
    <row r="94" spans="2:62" s="128" customFormat="1">
      <c r="B94" s="727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1"/>
    </row>
    <row r="95" spans="2:62" s="128" customFormat="1">
      <c r="B95" s="727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1"/>
    </row>
    <row r="96" spans="2:62" s="128" customFormat="1">
      <c r="B96" s="727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1"/>
    </row>
    <row r="97" spans="2:62" s="128" customFormat="1">
      <c r="B97" s="727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1"/>
    </row>
    <row r="98" spans="2:62" s="128" customFormat="1">
      <c r="B98" s="727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1"/>
    </row>
    <row r="99" spans="2:62" s="128" customFormat="1">
      <c r="B99" s="727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1"/>
    </row>
    <row r="100" spans="2:62" s="128" customFormat="1">
      <c r="B100" s="727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1"/>
    </row>
    <row r="101" spans="2:62" s="128" customFormat="1">
      <c r="B101" s="727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1"/>
    </row>
    <row r="102" spans="2:62" s="128" customFormat="1">
      <c r="B102" s="727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1"/>
    </row>
    <row r="103" spans="2:62" s="128" customFormat="1">
      <c r="B103" s="727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1"/>
    </row>
    <row r="104" spans="2:62" s="128" customFormat="1">
      <c r="B104" s="727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1"/>
    </row>
    <row r="105" spans="2:62" s="128" customFormat="1">
      <c r="B105" s="727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1"/>
    </row>
    <row r="106" spans="2:62" s="128" customFormat="1">
      <c r="B106" s="727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1"/>
    </row>
    <row r="107" spans="2:62" s="128" customFormat="1">
      <c r="B107" s="727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1"/>
    </row>
    <row r="108" spans="2:62" s="128" customFormat="1">
      <c r="B108" s="727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1"/>
    </row>
    <row r="109" spans="2:62" s="128" customFormat="1">
      <c r="B109" s="727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1"/>
    </row>
    <row r="110" spans="2:62" s="128" customFormat="1">
      <c r="B110" s="727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1"/>
    </row>
    <row r="111" spans="2:62" s="128" customFormat="1">
      <c r="B111" s="727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1"/>
    </row>
    <row r="112" spans="2:62" s="128" customFormat="1">
      <c r="B112" s="727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1"/>
    </row>
    <row r="113" spans="2:62" s="128" customFormat="1">
      <c r="B113" s="727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1"/>
    </row>
    <row r="114" spans="2:62" s="128" customFormat="1">
      <c r="B114" s="727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1"/>
    </row>
    <row r="115" spans="2:62" s="128" customFormat="1">
      <c r="B115" s="727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1"/>
    </row>
    <row r="116" spans="2:62" s="128" customFormat="1">
      <c r="B116" s="727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1"/>
    </row>
    <row r="117" spans="2:62" s="128" customFormat="1">
      <c r="B117" s="727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1"/>
    </row>
    <row r="118" spans="2:62" s="128" customFormat="1">
      <c r="B118" s="727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1"/>
    </row>
    <row r="119" spans="2:62" s="128" customFormat="1">
      <c r="B119" s="727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1"/>
    </row>
    <row r="120" spans="2:62" s="128" customFormat="1">
      <c r="B120" s="727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1"/>
    </row>
    <row r="121" spans="2:62" s="128" customFormat="1">
      <c r="B121" s="727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1"/>
    </row>
    <row r="122" spans="2:62" s="128" customFormat="1">
      <c r="B122" s="727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1"/>
    </row>
    <row r="123" spans="2:62" s="128" customFormat="1">
      <c r="B123" s="727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1"/>
    </row>
    <row r="124" spans="2:62" s="128" customFormat="1">
      <c r="B124" s="727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1"/>
    </row>
    <row r="125" spans="2:62" s="128" customFormat="1">
      <c r="B125" s="727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1"/>
    </row>
    <row r="126" spans="2:62" s="128" customFormat="1">
      <c r="B126" s="727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1"/>
    </row>
    <row r="127" spans="2:62" s="128" customFormat="1">
      <c r="B127" s="727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1"/>
    </row>
    <row r="128" spans="2:62" s="128" customFormat="1">
      <c r="B128" s="727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1"/>
    </row>
    <row r="129" spans="2:62" s="128" customFormat="1">
      <c r="B129" s="727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1"/>
    </row>
    <row r="130" spans="2:62" s="128" customFormat="1">
      <c r="B130" s="727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1"/>
    </row>
    <row r="131" spans="2:62" s="128" customFormat="1">
      <c r="B131" s="727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1"/>
    </row>
    <row r="132" spans="2:62" s="128" customFormat="1">
      <c r="B132" s="727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1"/>
    </row>
    <row r="133" spans="2:62" s="128" customFormat="1">
      <c r="B133" s="727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1"/>
    </row>
    <row r="134" spans="2:62" s="128" customFormat="1">
      <c r="B134" s="727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1"/>
    </row>
    <row r="135" spans="2:62" s="128" customFormat="1">
      <c r="B135" s="727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1"/>
    </row>
    <row r="136" spans="2:62" s="128" customFormat="1">
      <c r="B136" s="727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1"/>
    </row>
    <row r="137" spans="2:62" s="128" customFormat="1">
      <c r="B137" s="727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1"/>
    </row>
    <row r="138" spans="2:62" s="128" customFormat="1">
      <c r="B138" s="727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1"/>
    </row>
    <row r="139" spans="2:62" s="128" customFormat="1">
      <c r="B139" s="727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1"/>
    </row>
    <row r="140" spans="2:62" s="128" customFormat="1">
      <c r="B140" s="727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1"/>
    </row>
    <row r="141" spans="2:62" s="128" customFormat="1">
      <c r="B141" s="727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1"/>
    </row>
    <row r="142" spans="2:62" s="128" customFormat="1">
      <c r="B142" s="727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1"/>
    </row>
    <row r="143" spans="2:62" s="128" customFormat="1">
      <c r="B143" s="727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1"/>
    </row>
    <row r="144" spans="2:62" s="128" customFormat="1">
      <c r="B144" s="727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1"/>
    </row>
    <row r="145" spans="2:62" s="128" customFormat="1">
      <c r="B145" s="727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1"/>
    </row>
    <row r="146" spans="2:62" s="128" customFormat="1">
      <c r="B146" s="727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1"/>
    </row>
    <row r="147" spans="2:62" s="128" customFormat="1">
      <c r="B147" s="727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1"/>
    </row>
    <row r="148" spans="2:62" s="128" customFormat="1">
      <c r="B148" s="727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1"/>
    </row>
    <row r="149" spans="2:62" s="128" customFormat="1">
      <c r="B149" s="727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1"/>
    </row>
    <row r="150" spans="2:62" s="128" customFormat="1">
      <c r="B150" s="727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1"/>
    </row>
    <row r="151" spans="2:62" s="128" customFormat="1">
      <c r="B151" s="727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1"/>
    </row>
    <row r="152" spans="2:62" s="128" customFormat="1">
      <c r="B152" s="727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1"/>
    </row>
    <row r="153" spans="2:62" s="128" customFormat="1">
      <c r="B153" s="727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1"/>
    </row>
    <row r="154" spans="2:62" s="128" customFormat="1">
      <c r="B154" s="727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1"/>
    </row>
    <row r="155" spans="2:62" s="128" customFormat="1">
      <c r="B155" s="727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1"/>
    </row>
    <row r="156" spans="2:62" s="128" customFormat="1">
      <c r="B156" s="727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1"/>
    </row>
    <row r="157" spans="2:62" s="128" customFormat="1">
      <c r="B157" s="727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1"/>
    </row>
    <row r="158" spans="2:62" s="128" customFormat="1">
      <c r="B158" s="727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1"/>
    </row>
    <row r="159" spans="2:62" s="128" customFormat="1">
      <c r="B159" s="727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1"/>
    </row>
    <row r="160" spans="2:62" s="128" customFormat="1">
      <c r="B160" s="727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1"/>
    </row>
    <row r="161" spans="2:62" s="128" customFormat="1">
      <c r="B161" s="727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1"/>
    </row>
    <row r="162" spans="2:62" s="128" customFormat="1">
      <c r="B162" s="727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1"/>
    </row>
    <row r="163" spans="2:62" s="128" customFormat="1">
      <c r="B163" s="727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1"/>
    </row>
    <row r="164" spans="2:62" s="128" customFormat="1">
      <c r="B164" s="727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1"/>
    </row>
    <row r="165" spans="2:62" s="128" customFormat="1">
      <c r="B165" s="727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1"/>
    </row>
    <row r="166" spans="2:62" s="128" customFormat="1">
      <c r="B166" s="727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1"/>
    </row>
    <row r="167" spans="2:62" s="128" customFormat="1">
      <c r="B167" s="727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1"/>
    </row>
    <row r="168" spans="2:62" s="128" customFormat="1">
      <c r="B168" s="727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1"/>
    </row>
    <row r="169" spans="2:62" s="128" customFormat="1">
      <c r="B169" s="727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1"/>
    </row>
    <row r="170" spans="2:62" s="128" customFormat="1">
      <c r="B170" s="727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1"/>
    </row>
    <row r="171" spans="2:62" s="128" customFormat="1">
      <c r="B171" s="727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1"/>
    </row>
    <row r="172" spans="2:62" s="128" customFormat="1">
      <c r="B172" s="727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1"/>
    </row>
    <row r="173" spans="2:62" s="128" customFormat="1">
      <c r="B173" s="727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1"/>
    </row>
    <row r="174" spans="2:62" s="128" customFormat="1">
      <c r="B174" s="727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1"/>
    </row>
    <row r="175" spans="2:62" s="128" customFormat="1">
      <c r="B175" s="727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1"/>
    </row>
    <row r="176" spans="2:62" s="128" customFormat="1">
      <c r="B176" s="727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1"/>
    </row>
    <row r="177" spans="2:62" s="128" customFormat="1">
      <c r="B177" s="727"/>
      <c r="C177" s="130"/>
      <c r="D177" s="130"/>
      <c r="E177" s="130"/>
      <c r="F177" s="130"/>
      <c r="G177" s="674"/>
      <c r="H177" s="675"/>
      <c r="I177" s="675"/>
      <c r="J177" s="675"/>
      <c r="K177" s="675"/>
      <c r="L177" s="675"/>
      <c r="M177" s="675"/>
      <c r="N177" s="675"/>
      <c r="O177" s="675"/>
      <c r="P177" s="675"/>
      <c r="Q177" s="675"/>
      <c r="R177" s="675"/>
      <c r="S177" s="676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1"/>
    </row>
    <row r="178" spans="2:62" s="128" customFormat="1">
      <c r="B178" s="727"/>
      <c r="C178" s="130"/>
      <c r="D178" s="130"/>
      <c r="E178" s="130"/>
      <c r="F178" s="130"/>
      <c r="G178" s="677">
        <f>+G17</f>
        <v>25000</v>
      </c>
      <c r="H178" s="129">
        <f t="shared" ref="H178:R178" si="3">+G178+H17</f>
        <v>175000</v>
      </c>
      <c r="I178" s="129">
        <f t="shared" si="3"/>
        <v>515000</v>
      </c>
      <c r="J178" s="129">
        <f t="shared" si="3"/>
        <v>965000</v>
      </c>
      <c r="K178" s="129">
        <f t="shared" si="3"/>
        <v>1178000</v>
      </c>
      <c r="L178" s="129">
        <f t="shared" si="3"/>
        <v>1367000</v>
      </c>
      <c r="M178" s="129">
        <f t="shared" si="3"/>
        <v>1657000</v>
      </c>
      <c r="N178" s="129">
        <f t="shared" si="3"/>
        <v>1977000</v>
      </c>
      <c r="O178" s="129">
        <f t="shared" si="3"/>
        <v>2627000</v>
      </c>
      <c r="P178" s="129">
        <f t="shared" si="3"/>
        <v>3392000</v>
      </c>
      <c r="Q178" s="129">
        <f t="shared" si="3"/>
        <v>4282000</v>
      </c>
      <c r="R178" s="129">
        <f t="shared" si="3"/>
        <v>4512000</v>
      </c>
      <c r="S178" s="678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1"/>
    </row>
    <row r="179" spans="2:62" s="128" customFormat="1">
      <c r="B179" s="727"/>
      <c r="C179" s="130"/>
      <c r="D179" s="130"/>
      <c r="E179" s="130"/>
      <c r="F179" s="669"/>
      <c r="G179" s="679"/>
      <c r="H179" s="680"/>
      <c r="I179" s="680"/>
      <c r="J179" s="680"/>
      <c r="K179" s="680"/>
      <c r="L179" s="680"/>
      <c r="M179" s="680"/>
      <c r="N179" s="680"/>
      <c r="O179" s="680"/>
      <c r="P179" s="680"/>
      <c r="Q179" s="680"/>
      <c r="R179" s="680"/>
      <c r="S179" s="681"/>
      <c r="T179" s="669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1"/>
    </row>
    <row r="180" spans="2:62" s="128" customFormat="1">
      <c r="B180" s="727"/>
      <c r="C180" s="130"/>
      <c r="D180" s="130"/>
      <c r="E180" s="130"/>
      <c r="F180" s="669"/>
      <c r="G180" s="669"/>
      <c r="H180" s="669"/>
      <c r="I180" s="669"/>
      <c r="J180" s="669"/>
      <c r="K180" s="669"/>
      <c r="L180" s="669"/>
      <c r="M180" s="669"/>
      <c r="N180" s="669"/>
      <c r="O180" s="669"/>
      <c r="P180" s="669"/>
      <c r="Q180" s="669"/>
      <c r="R180" s="669"/>
      <c r="S180" s="669"/>
      <c r="T180" s="669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1"/>
    </row>
    <row r="181" spans="2:62" s="128" customFormat="1">
      <c r="B181" s="727"/>
      <c r="C181" s="130"/>
      <c r="D181" s="130"/>
      <c r="E181" s="130"/>
      <c r="F181" s="669"/>
      <c r="G181" s="669"/>
      <c r="H181" s="669"/>
      <c r="I181" s="669"/>
      <c r="J181" s="669"/>
      <c r="K181" s="669"/>
      <c r="L181" s="669"/>
      <c r="M181" s="669"/>
      <c r="N181" s="669"/>
      <c r="O181" s="669"/>
      <c r="P181" s="669"/>
      <c r="Q181" s="669"/>
      <c r="R181" s="669"/>
      <c r="S181" s="669"/>
      <c r="T181" s="669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1"/>
    </row>
    <row r="182" spans="2:62" s="128" customFormat="1">
      <c r="B182" s="727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1"/>
    </row>
    <row r="183" spans="2:62" s="128" customFormat="1">
      <c r="B183" s="727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1"/>
    </row>
    <row r="184" spans="2:62" s="128" customFormat="1">
      <c r="B184" s="727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1"/>
    </row>
    <row r="185" spans="2:62" s="128" customFormat="1">
      <c r="B185" s="727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1"/>
    </row>
    <row r="186" spans="2:62" s="128" customFormat="1">
      <c r="B186" s="727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1"/>
    </row>
    <row r="187" spans="2:62" s="128" customFormat="1">
      <c r="B187" s="727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1"/>
    </row>
    <row r="188" spans="2:62" s="128" customFormat="1">
      <c r="B188" s="727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1"/>
    </row>
    <row r="189" spans="2:62" s="128" customFormat="1">
      <c r="B189" s="727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1"/>
    </row>
    <row r="190" spans="2:62" s="128" customFormat="1">
      <c r="B190" s="727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1"/>
    </row>
    <row r="191" spans="2:62" s="128" customFormat="1">
      <c r="B191" s="727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1"/>
    </row>
    <row r="192" spans="2:62" s="128" customFormat="1">
      <c r="B192" s="727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1"/>
    </row>
    <row r="193" spans="2:62" s="128" customFormat="1">
      <c r="B193" s="727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1"/>
    </row>
    <row r="194" spans="2:62" s="128" customFormat="1">
      <c r="B194" s="727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1"/>
    </row>
    <row r="195" spans="2:62" s="128" customFormat="1">
      <c r="B195" s="727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1"/>
    </row>
    <row r="196" spans="2:62" s="128" customFormat="1">
      <c r="B196" s="727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1"/>
    </row>
    <row r="197" spans="2:62" s="128" customFormat="1">
      <c r="B197" s="727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1"/>
    </row>
    <row r="198" spans="2:62" s="128" customFormat="1">
      <c r="B198" s="727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1"/>
    </row>
    <row r="199" spans="2:62" s="128" customFormat="1">
      <c r="B199" s="727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1"/>
    </row>
    <row r="200" spans="2:62" s="128" customFormat="1">
      <c r="B200" s="727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1"/>
    </row>
    <row r="201" spans="2:62" s="128" customFormat="1">
      <c r="B201" s="727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1"/>
    </row>
    <row r="202" spans="2:62" s="128" customFormat="1">
      <c r="B202" s="727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1"/>
    </row>
    <row r="203" spans="2:62" s="128" customFormat="1">
      <c r="B203" s="727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1"/>
    </row>
    <row r="204" spans="2:62" s="128" customFormat="1">
      <c r="B204" s="727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1"/>
    </row>
    <row r="205" spans="2:62" s="128" customFormat="1">
      <c r="B205" s="727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1"/>
    </row>
    <row r="206" spans="2:62" s="128" customFormat="1">
      <c r="B206" s="727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1"/>
    </row>
    <row r="207" spans="2:62" s="128" customFormat="1">
      <c r="B207" s="727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1"/>
    </row>
    <row r="208" spans="2:62" s="128" customFormat="1">
      <c r="B208" s="727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1"/>
    </row>
    <row r="209" spans="2:62" s="128" customFormat="1">
      <c r="B209" s="727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1"/>
    </row>
    <row r="210" spans="2:62" s="128" customFormat="1">
      <c r="B210" s="727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1"/>
    </row>
    <row r="211" spans="2:62" s="128" customFormat="1">
      <c r="B211" s="727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1"/>
    </row>
    <row r="212" spans="2:62" s="128" customFormat="1">
      <c r="B212" s="727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1"/>
    </row>
    <row r="213" spans="2:62" s="128" customFormat="1">
      <c r="B213" s="727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1"/>
    </row>
    <row r="214" spans="2:62" s="128" customFormat="1">
      <c r="B214" s="727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1"/>
    </row>
    <row r="215" spans="2:62" s="128" customFormat="1">
      <c r="B215" s="727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1"/>
    </row>
    <row r="216" spans="2:62" s="128" customFormat="1">
      <c r="B216" s="727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1"/>
    </row>
    <row r="217" spans="2:62" s="128" customFormat="1">
      <c r="B217" s="727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1"/>
    </row>
    <row r="218" spans="2:62" s="128" customFormat="1">
      <c r="B218" s="727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1"/>
    </row>
    <row r="219" spans="2:62" s="128" customFormat="1">
      <c r="B219" s="727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1"/>
    </row>
    <row r="220" spans="2:62" s="128" customFormat="1">
      <c r="B220" s="727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1"/>
    </row>
    <row r="221" spans="2:62" s="128" customFormat="1">
      <c r="B221" s="727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1"/>
    </row>
    <row r="222" spans="2:62" s="128" customFormat="1">
      <c r="B222" s="727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1"/>
    </row>
    <row r="223" spans="2:62" s="128" customFormat="1">
      <c r="B223" s="727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1"/>
    </row>
    <row r="224" spans="2:62" s="128" customFormat="1">
      <c r="B224" s="727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1"/>
    </row>
    <row r="225" spans="2:62" s="128" customFormat="1">
      <c r="B225" s="727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1"/>
    </row>
    <row r="226" spans="2:62" s="128" customFormat="1">
      <c r="B226" s="727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1"/>
    </row>
    <row r="227" spans="2:62" s="128" customFormat="1">
      <c r="B227" s="727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1"/>
    </row>
    <row r="228" spans="2:62" s="128" customFormat="1">
      <c r="B228" s="136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3"/>
    </row>
    <row r="229" spans="2:62" s="128" customFormat="1"/>
    <row r="230" spans="2:62" s="128" customFormat="1"/>
    <row r="231" spans="2:62" s="128" customFormat="1"/>
    <row r="232" spans="2:62" s="128" customFormat="1"/>
    <row r="233" spans="2:62" s="128" customFormat="1"/>
    <row r="234" spans="2:62" s="128" customFormat="1"/>
    <row r="235" spans="2:62" s="128" customFormat="1"/>
    <row r="236" spans="2:62" s="128" customFormat="1"/>
    <row r="237" spans="2:62" s="128" customFormat="1"/>
    <row r="238" spans="2:62" s="128" customFormat="1"/>
    <row r="239" spans="2:62" s="128" customFormat="1"/>
    <row r="240" spans="2:62" s="128" customFormat="1"/>
    <row r="241" s="128" customFormat="1"/>
    <row r="242" s="128" customFormat="1"/>
    <row r="243" s="128" customFormat="1"/>
    <row r="244" s="128" customFormat="1"/>
    <row r="245" s="128" customFormat="1"/>
    <row r="246" s="128" customFormat="1"/>
    <row r="247" s="128" customFormat="1"/>
    <row r="248" s="128" customFormat="1"/>
    <row r="249" s="128" customFormat="1"/>
    <row r="250" s="128" customFormat="1"/>
    <row r="251" s="128" customFormat="1"/>
    <row r="252" s="128" customFormat="1"/>
    <row r="253" s="128" customFormat="1"/>
    <row r="254" s="128" customFormat="1"/>
    <row r="255" s="128" customFormat="1"/>
    <row r="256" s="128" customFormat="1"/>
    <row r="257" s="128" customFormat="1"/>
    <row r="258" s="128" customFormat="1"/>
  </sheetData>
  <sheetProtection sheet="1" objects="1" scenarios="1"/>
  <mergeCells count="9">
    <mergeCell ref="E7:O7"/>
    <mergeCell ref="E8:O8"/>
    <mergeCell ref="E13:G13"/>
    <mergeCell ref="K2:N3"/>
    <mergeCell ref="H13:Q13"/>
    <mergeCell ref="E2:F3"/>
    <mergeCell ref="G2:I3"/>
    <mergeCell ref="J2:J3"/>
    <mergeCell ref="E6:O6"/>
  </mergeCells>
  <phoneticPr fontId="2" type="noConversion"/>
  <printOptions horizontalCentered="1" verticalCentered="1"/>
  <pageMargins left="0" right="0" top="0" bottom="0" header="0" footer="0"/>
  <pageSetup paperSize="9" scale="56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39</vt:i4>
      </vt:variant>
    </vt:vector>
  </HeadingPairs>
  <TitlesOfParts>
    <vt:vector size="53" baseType="lpstr">
      <vt:lpstr>INI</vt:lpstr>
      <vt:lpstr>ING</vt:lpstr>
      <vt:lpstr>GST</vt:lpstr>
      <vt:lpstr>PER</vt:lpstr>
      <vt:lpstr>PPT</vt:lpstr>
      <vt:lpstr>AN1</vt:lpstr>
      <vt:lpstr>AN2</vt:lpstr>
      <vt:lpstr>PE</vt:lpstr>
      <vt:lpstr>1</vt:lpstr>
      <vt:lpstr>2</vt:lpstr>
      <vt:lpstr>3</vt:lpstr>
      <vt:lpstr>4</vt:lpstr>
      <vt:lpstr>cálculos</vt:lpstr>
      <vt:lpstr>SB</vt:lpstr>
      <vt:lpstr>'1'!Área_de_impresión</vt:lpstr>
      <vt:lpstr>'2'!Área_de_impresión</vt:lpstr>
      <vt:lpstr>'3'!Área_de_impresión</vt:lpstr>
      <vt:lpstr>'4'!Área_de_impresión</vt:lpstr>
      <vt:lpstr>'AN1'!Área_de_impresión</vt:lpstr>
      <vt:lpstr>'AN2'!Área_de_impresión</vt:lpstr>
      <vt:lpstr>GST!Área_de_impresión</vt:lpstr>
      <vt:lpstr>ING!Área_de_impresión</vt:lpstr>
      <vt:lpstr>INI!Área_de_impresión</vt:lpstr>
      <vt:lpstr>PE!Área_de_impresión</vt:lpstr>
      <vt:lpstr>PER!Área_de_impresión</vt:lpstr>
      <vt:lpstr>PPT!Área_de_impresión</vt:lpstr>
      <vt:lpstr>arribaAN1</vt:lpstr>
      <vt:lpstr>arribaAN2</vt:lpstr>
      <vt:lpstr>arribaCUATRO</vt:lpstr>
      <vt:lpstr>arribaDOS</vt:lpstr>
      <vt:lpstr>arribaGST</vt:lpstr>
      <vt:lpstr>arribaING</vt:lpstr>
      <vt:lpstr>arribaPE</vt:lpstr>
      <vt:lpstr>arribaPER</vt:lpstr>
      <vt:lpstr>arribaPPT</vt:lpstr>
      <vt:lpstr>arribaTRES</vt:lpstr>
      <vt:lpstr>arribaUNO</vt:lpstr>
      <vt:lpstr>BUSCARMES</vt:lpstr>
      <vt:lpstr>graficAN1</vt:lpstr>
      <vt:lpstr>graficAN2</vt:lpstr>
      <vt:lpstr>graficCUATRO</vt:lpstr>
      <vt:lpstr>graficDOS</vt:lpstr>
      <vt:lpstr>graficPE</vt:lpstr>
      <vt:lpstr>graficTRES</vt:lpstr>
      <vt:lpstr>graficUNO</vt:lpstr>
      <vt:lpstr>infoGST</vt:lpstr>
      <vt:lpstr>infoING</vt:lpstr>
      <vt:lpstr>infoINI</vt:lpstr>
      <vt:lpstr>infoPER</vt:lpstr>
      <vt:lpstr>MargenBRUT</vt:lpstr>
      <vt:lpstr>meses</vt:lpstr>
      <vt:lpstr>NUMES</vt:lpstr>
      <vt:lpstr>VENTASarrib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PE097e03v4.2</dc:title>
  <cp:lastModifiedBy>User</cp:lastModifiedBy>
  <cp:lastPrinted>2011-10-19T15:38:10Z</cp:lastPrinted>
  <dcterms:created xsi:type="dcterms:W3CDTF">2004-03-31T08:32:20Z</dcterms:created>
  <dcterms:modified xsi:type="dcterms:W3CDTF">2011-10-28T12:37:38Z</dcterms:modified>
</cp:coreProperties>
</file>